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2"/>
  </bookViews>
  <sheets>
    <sheet name="งบทดลอง  ส.ค-58" sheetId="1" r:id="rId1"/>
    <sheet name="รับจ่ายประกอบงบทดลอง หมายเหตุ 1" sheetId="2" r:id="rId2"/>
    <sheet name="รายงาน รับ - จ่าย" sheetId="3" r:id="rId3"/>
  </sheets>
  <definedNames>
    <definedName name="_xlnm.Print_Area" localSheetId="1">'รับจ่ายประกอบงบทดลอง หมายเหตุ 1'!$BI$1:$BM$153</definedName>
    <definedName name="_xlnm.Print_Area" localSheetId="2">'รายงาน รับ - จ่าย'!$BI$1:$BM$77</definedName>
    <definedName name="_xlnm.Print_Titles" localSheetId="1">'รับจ่ายประกอบงบทดลอง หมายเหตุ 1'!$4:$5</definedName>
  </definedNames>
  <calcPr fullCalcOnLoad="1"/>
</workbook>
</file>

<file path=xl/comments3.xml><?xml version="1.0" encoding="utf-8"?>
<comments xmlns="http://schemas.openxmlformats.org/spreadsheetml/2006/main">
  <authors>
    <author>ผู้สร้าง</author>
  </authors>
  <commentList>
    <comment ref="Q43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W43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AC43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AI43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AO43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AU43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BA43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BG43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BM43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BS43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ดูแยกประเภท</t>
        </r>
      </text>
    </comment>
    <comment ref="Q48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W48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AC48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AI48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AO48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AU48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BA48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BG48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BM48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BS48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ดุแยกประเภท</t>
        </r>
      </text>
    </comment>
    <comment ref="Q63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ลูกหนี้คงเหลือ</t>
        </r>
      </text>
    </comment>
    <comment ref="W63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ลูกหนี้คงเหลือ</t>
        </r>
      </text>
    </comment>
    <comment ref="AC63" authorId="0">
      <text>
        <r>
          <rPr>
            <b/>
            <sz val="8"/>
            <rFont val="Tahoma"/>
            <family val="2"/>
          </rPr>
          <t>ผู้สร้าง:</t>
        </r>
        <r>
          <rPr>
            <sz val="8"/>
            <rFont val="Tahoma"/>
            <family val="2"/>
          </rPr>
          <t xml:space="preserve">
ลูกหนี้คงเหลือ</t>
        </r>
      </text>
    </comment>
    <comment ref="E77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</commentList>
</comments>
</file>

<file path=xl/sharedStrings.xml><?xml version="1.0" encoding="utf-8"?>
<sst xmlns="http://schemas.openxmlformats.org/spreadsheetml/2006/main" count="3263" uniqueCount="323">
  <si>
    <t>เทศบาลตำบลธาตุทอง</t>
  </si>
  <si>
    <t xml:space="preserve">   งบทดลอง   </t>
  </si>
  <si>
    <t xml:space="preserve">ณ    วันที่  31 สิงหาคม  2558  </t>
  </si>
  <si>
    <t>รายการ</t>
  </si>
  <si>
    <t>รหัสบัญชี</t>
  </si>
  <si>
    <t>เดบิท</t>
  </si>
  <si>
    <t>เครดิต</t>
  </si>
  <si>
    <t>เงินสด</t>
  </si>
  <si>
    <t>010</t>
  </si>
  <si>
    <t xml:space="preserve">เงินฝากธนาคาร          ออมสิน (ประจำ 9 เดือน 02009739345  )     </t>
  </si>
  <si>
    <t>022</t>
  </si>
  <si>
    <t xml:space="preserve">                                       ออมสิน  (ออมทรัพย์ 300019069446 )</t>
  </si>
  <si>
    <t xml:space="preserve">                                       กรุงไทย( ออมทรัพย์ 2850064238)</t>
  </si>
  <si>
    <t>ธนาคารกรุงไทย (กระแส 2856003788 )</t>
  </si>
  <si>
    <t xml:space="preserve">                                       ธ.ก.ส. (ออมทรัพย์ 2122701271 )</t>
  </si>
  <si>
    <t xml:space="preserve">                                       ธ.ก.ส.(ออมทรัพย์ ศก. 21222825752 )</t>
  </si>
  <si>
    <t xml:space="preserve">                                       ธ.ก.ส. (ประจำ ระยะสั้น 310000466111 )</t>
  </si>
  <si>
    <t>เงินฝาก  ก.ส.ท. หรือ กสอ.</t>
  </si>
  <si>
    <t>ลูกหนี้    -  ภาษีบำรุงท้องที่</t>
  </si>
  <si>
    <t>082</t>
  </si>
  <si>
    <t>ลูกหนี้ เงินกองทุนเศรษฐกิจชุมชน</t>
  </si>
  <si>
    <t>ลูกหนี้เงินยืมสะสม</t>
  </si>
  <si>
    <t>704</t>
  </si>
  <si>
    <t>ลูกหนี้เงินทดรองราชการ</t>
  </si>
  <si>
    <t>090</t>
  </si>
  <si>
    <t>ลูกหนี้เงินสะสม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</si>
  <si>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</si>
  <si>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</si>
  <si>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</si>
  <si>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</si>
  <si>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</si>
  <si>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</si>
  <si>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</si>
  <si>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</si>
  <si>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</si>
  <si>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</si>
  <si>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000</t>
  </si>
  <si>
    <t>เงินอุดหนุน</t>
  </si>
  <si>
    <t>รายจ่ายอื่น</t>
  </si>
  <si>
    <t>เงินอุดหนุนเฉพาะกิจ -โครงการป้องกันและแก้ไขปัญหายาเสพติด (กล้อง CCTV)</t>
  </si>
  <si>
    <t>เงินอุดหนุนเฉพาะกิจ -โครงการอาคารเรียนศูนย์พัฒนาเด็ก</t>
  </si>
  <si>
    <t xml:space="preserve">เงินอุดหนุนทั่วไประบุวัตถุประสงค์-ค่าจัดการเรียนการสอน ศพด. </t>
  </si>
  <si>
    <t>เงินอุดหนุนทั่วไประบุวัตถุประสงค์ ( พัฒนาประเทศ)</t>
  </si>
  <si>
    <t>รายจ่าย-งบกลาง (เงินอุดหนุนเฉพาะกิจ - ผู้พิการ)</t>
  </si>
  <si>
    <t>7000</t>
  </si>
  <si>
    <t>รายจ่าย-งบกลาง (เงินอุดหนุนเฉพาะกิจ - ผู้สูงอายุ)</t>
  </si>
  <si>
    <t>รายจ่าย-งบกลาง (เงินอุดหนุนเฉพาะกิจ - ประกันสังคม ผดด.)</t>
  </si>
  <si>
    <t>รายจ่าย-เงินเดือน (เงินอุดหนุนเฉพาะกิจ - เงินเดือนครู ผดด.)</t>
  </si>
  <si>
    <t>รายจ่าย-ค่าจ้างชั่วคราว (เงินอุดหนุนเฉพาะกิจ - ค่าจ้าง ผดด.)</t>
  </si>
  <si>
    <t>เจ้าหนี้เงินสะสม</t>
  </si>
  <si>
    <t>รายรับ  (หมายเหตุ  1 )</t>
  </si>
  <si>
    <t>เงินรับฝาก  (หมายเหตุ  2 )</t>
  </si>
  <si>
    <t>เงินอุดหนุนเฉพาะกิจค้างจ่าย - วัสดุสื่อการเรียนการสอน</t>
  </si>
  <si>
    <t xml:space="preserve"> </t>
  </si>
  <si>
    <t>รายจ่ายค้างจ่าย  (หมายเหตุ  3 )</t>
  </si>
  <si>
    <t>เงินสะสม</t>
  </si>
  <si>
    <t>เงินทุนสำรองเงินสะสม</t>
  </si>
  <si>
    <t>703</t>
  </si>
  <si>
    <t>รายจ่ายผลัดส่งใบสำคัญ</t>
  </si>
  <si>
    <t>601</t>
  </si>
  <si>
    <t>เงินรับฝากเงินกองทุนเศรษฐกิจชุมชน</t>
  </si>
  <si>
    <t>เงินอุดหนุนเฉพาะกิจฝากจังหวัด</t>
  </si>
  <si>
    <t xml:space="preserve">                                                 เทศบาลตำบลธาตุทอง   อำเภอภูเขียว   จังหวัดชัยภูมิ                      (หมายเหตุ 1 )</t>
  </si>
  <si>
    <t xml:space="preserve">                                                 เทศบาลตำบลธาตุทอง   อำเภอภูเขียว   จังหวัดชัยภูมิ           (หมายเหตุ 1 )</t>
  </si>
  <si>
    <t xml:space="preserve">                                                 เทศบาลตำบลธาตุทอง   อำเภอภูเขียว   จังหวัดชัยภูมิ                         (หมายเหตุ 1 )</t>
  </si>
  <si>
    <t xml:space="preserve">                            เทศบาลตำบลธาตุทอง   อำเภอภูเขียว   จังหวัดชัยภูมิ            </t>
  </si>
  <si>
    <t xml:space="preserve"> (หมายเหตุ 1 )</t>
  </si>
  <si>
    <t>รายรับจริงประกอบงบทดลองและรายงานรับ - จ่ายเงินสด</t>
  </si>
  <si>
    <t xml:space="preserve">                      รายรับจริงประกอบงบทดลองและรายงานรับ - จ่ายเงินสด</t>
  </si>
  <si>
    <t xml:space="preserve">                                                     รายรับจริงประกอบงบทดลองและรายงานรับ - จ่ายเงินสด</t>
  </si>
  <si>
    <t>วันที่ 31  เดือน ตุลาคม  พ.ศ.2557</t>
  </si>
  <si>
    <t>วันที่ 30  เดือน พฤศจิกายน  พ.ศ.2557</t>
  </si>
  <si>
    <t>วันที่ 31  เดือน ธันวาคม  พ.ศ.2557</t>
  </si>
  <si>
    <t xml:space="preserve">                                                                    วันที่ 31  เดือน มกราคม  พ.ศ. 2558</t>
  </si>
  <si>
    <t xml:space="preserve">                                                                    วันที่ 28  เดือน กุมภาพันธ์  พ.ศ. 2558</t>
  </si>
  <si>
    <t xml:space="preserve">                                                                    วันที่ 31 เดือน มีนาคม  พ.ศ. 2558</t>
  </si>
  <si>
    <t xml:space="preserve">                                                                    วันที่ 30 เดือน เมษายน  พ.ศ. 2558</t>
  </si>
  <si>
    <t xml:space="preserve">                                                                    วันที่ 31 เดือน พฤษภาคม  พ.ศ. 2558</t>
  </si>
  <si>
    <t xml:space="preserve">                                                                    วันที่ 30 เดือน มิถุนายน  พ.ศ. 2558</t>
  </si>
  <si>
    <t xml:space="preserve">                                                                    วันที่ 31 เดือน กรกฎาคม  พ.ศ. 2558</t>
  </si>
  <si>
    <t xml:space="preserve">                                                                    วันที่ 31 เดือน สิงหาคม  พ.ศ. 2558</t>
  </si>
  <si>
    <t xml:space="preserve">                                                                    วันที่ 30 เดือน กันยายน  พ.ศ. 2558</t>
  </si>
  <si>
    <t>ประมาณการ</t>
  </si>
  <si>
    <t>รายรับเดือนนี้</t>
  </si>
  <si>
    <t>รับตั้งแต่ต้นปี</t>
  </si>
  <si>
    <t>ถึงปัจจุบัน</t>
  </si>
  <si>
    <t>รายได้จัดเก็บเอง</t>
  </si>
  <si>
    <t>หมวดภาษีอากร</t>
  </si>
  <si>
    <t xml:space="preserve">  (1)  ภาษีโรงเรือนและที่ดิน</t>
  </si>
  <si>
    <t xml:space="preserve">  (2)  ภาษีบำรุงท้องที่</t>
  </si>
  <si>
    <t xml:space="preserve">  (3)  ภาษีป้าย</t>
  </si>
  <si>
    <t xml:space="preserve">  (4)  อากรการฆ่าสัตว์</t>
  </si>
  <si>
    <t>รวม</t>
  </si>
  <si>
    <t>หมวดค่าธรรมเนียมค่าปรับและค่าใบอนุญาต</t>
  </si>
  <si>
    <t xml:space="preserve">  (1)  ค่าธรรมเนียมเกี่ยวกับควบคุมการฆ่าสัตว์และจำหน่ายเนื้อสัตว์</t>
  </si>
  <si>
    <t xml:space="preserve">  (2) ค่าธรรมเนียมประทับตรารับรองให้จำหน่ายเนื้อสัตว์</t>
  </si>
  <si>
    <t xml:space="preserve">  (3)  ค่าธรรมเนียมเกี่ยวกับใบอนุญาตการขายสุรา</t>
  </si>
  <si>
    <t xml:space="preserve">  (4)  ค่าธรรมเนียมเกี่ยวกับใบอนุญาตการพนัน</t>
  </si>
  <si>
    <t xml:space="preserve">  (5)  ค่าธรรมเนียมเกี่ยวกับการจัดระเบียบจอดยานยนต์</t>
  </si>
  <si>
    <t xml:space="preserve">  (6)  ค่าธรรมเนียมเกี่ยวกับการควบคุมอาคาร</t>
  </si>
  <si>
    <t xml:space="preserve">  (7)  ค่าธรรมเนียมเก็บและขนมูลฝอย</t>
  </si>
  <si>
    <t xml:space="preserve">  (8)  ค่าธรรมเนียมเก็บและขนอุจจาระหรือสิ่งปฏิกูล</t>
  </si>
  <si>
    <t xml:space="preserve">  (9)  ค่าธรรมเนียมในการออกหนังสือรับรองการแจ้งสถานที่</t>
  </si>
  <si>
    <t xml:space="preserve">         จำหน่ายอาหารหรือสะสมอาหาร</t>
  </si>
  <si>
    <t xml:space="preserve">  (10)  ค่าธรรมเนียมเกี่ยวกับสุสานและฌาปนสถาน</t>
  </si>
  <si>
    <t xml:space="preserve">  (11)  ค่าธรรมเนียมปิด โปรย ติดตั้งแผ่นประกาศหรือแผ่นปลิว</t>
  </si>
  <si>
    <t xml:space="preserve">            เพื่อการโฆษณา</t>
  </si>
  <si>
    <t xml:space="preserve">  (12)  ค่าธรรมเนียมเกี่ยวกับการทะเบียนราษฎร</t>
  </si>
  <si>
    <t xml:space="preserve">  (13)  ค่าธรรมเนียมเกี่ยวกับบัตรประจำตัวประชาชน</t>
  </si>
  <si>
    <t xml:space="preserve">  (14) ค่าธรรมเนียมการฉีดวัคซีน/ใบรับรองการฉีดวัคซีน</t>
  </si>
  <si>
    <t xml:space="preserve">  (15)  ค่าธรรมเนียมเกี่ยวกับโรคพิษสุนัขบ้า</t>
  </si>
  <si>
    <t xml:space="preserve">  (16) ค่าธรรมเนียมเครื่องหมายประจำสัตว์</t>
  </si>
  <si>
    <t xml:space="preserve">  (17) ค่าธรรมเนียมตามประมวลกฎหมายที่ดินมาตรา 9 (อบจ.)</t>
  </si>
  <si>
    <t xml:space="preserve">  (18) ค่าธรรมเนียมการขอรับใบอนุญาตเป็นผู้มีสิทธิทำรายงาน</t>
  </si>
  <si>
    <t xml:space="preserve">           ผลกระทบสิ่งแวดล้อม</t>
  </si>
  <si>
    <r>
      <t xml:space="preserve">  (19)</t>
    </r>
    <r>
      <rPr>
        <sz val="14"/>
        <rFont val="Angsana New"/>
        <family val="1"/>
      </rPr>
      <t xml:space="preserve"> ค่าธรรมเนียมใบอนุญาตเป็นผู้มีสิทธิทำรายงานผลกระทบสิ่งแวดล้อม</t>
    </r>
  </si>
  <si>
    <t xml:space="preserve">  (20) ค่าธรรมเนียมคำขอรับใบอนุญาตเป็นผู้ควบคุม</t>
  </si>
  <si>
    <t xml:space="preserve">  (21) ค่าธรรมเนียมใบอนุญาตเป็นผู้ควบคุม</t>
  </si>
  <si>
    <t xml:space="preserve">  (22) ค่าธรรมเนียมคำขอรับใบอนุญาตเป็นผู้รับจ้างให้บริการ</t>
  </si>
  <si>
    <t xml:space="preserve">  (23) ค่าธรรมเนียมเป็นผู้รับจ้างให้บริการ</t>
  </si>
  <si>
    <t xml:space="preserve">  (24) ค่าธรรมเนียมการแพทย์</t>
  </si>
  <si>
    <t xml:space="preserve">  (25)  ค่าธรรมเนียมเกี่ยวกับการส่งเสริมและรักษาคุณภาพ</t>
  </si>
  <si>
    <t xml:space="preserve">            สิ่งแวดล้อมแห่งชาติ</t>
  </si>
  <si>
    <t xml:space="preserve">  (26)  ค่าธรรมเนียมเกี่ยวกับการบำบัดน้ำเสีย</t>
  </si>
  <si>
    <t xml:space="preserve">  (27) ค่าธรรมเนียมเกี่ยวกับการบำบัดน้ำทิ้ง</t>
  </si>
  <si>
    <t xml:space="preserve">  (28) ค่าธรรมเนียมจดทะเบียนพาณิชย์</t>
  </si>
  <si>
    <t xml:space="preserve">  (29) ค่าธรรมเนียมอื่น ๆ</t>
  </si>
  <si>
    <t xml:space="preserve">  (30)  ค่าปรับผู้กระทำความผิดกฎหมายการจัดระเบียบจอดยานยนต์</t>
  </si>
  <si>
    <t xml:space="preserve">  (31)  ค่าปรับผู้กระทำความผิดกฎหมายจราจรทางบก</t>
  </si>
  <si>
    <t xml:space="preserve">  (32)  ค่าปรับผู้กระทำความผิดกฎหมายการป้องกันและระงับอัคคีภัย</t>
  </si>
  <si>
    <t xml:space="preserve">  (33) ค่าปรับผู้กระทำผิดกฎหมายรักษาความสะอาดและความเป็น</t>
  </si>
  <si>
    <t xml:space="preserve">           ระเบียบเรียบร้อยของบ้านเมือง</t>
  </si>
  <si>
    <t xml:space="preserve">  (34) ค่าปรับผู้กระทำผิดกฎหมายการทะเบียนราษฏร</t>
  </si>
  <si>
    <t xml:space="preserve">  (35) ค่าปรับผู้กระทำผิดกฎหมายบัตรประจำตัวประชาชน</t>
  </si>
  <si>
    <t xml:space="preserve">  (36) ค่าปรับผู้กระทำผิดกฎหมายสาธารณสุข</t>
  </si>
  <si>
    <t xml:space="preserve">  (37) ค่าปรับผู้กระทำผิดกฎหมายโรคพิษสุนัขบ้า</t>
  </si>
  <si>
    <t xml:space="preserve">  (38)  ค่าปรับผู้กระทำความผิดกฎหมายและข้อบัญญัติท้องถิ่น</t>
  </si>
  <si>
    <t xml:space="preserve">  (39)  ค่าปรับการผิดสัญญา</t>
  </si>
  <si>
    <t xml:space="preserve">  (40) ค่าปรับผู้กระทำความผิดตาม พ.ร.บ.ทะเบียนพาณิชย์</t>
  </si>
  <si>
    <t xml:space="preserve">  (41)  ค่าปรับอื่นๆ</t>
  </si>
  <si>
    <t xml:space="preserve">  (42)  ค่าใบอนุญาตรับทำการเก็บ ขน  สิ่งปฏิกูลหรือมูลฝอย</t>
  </si>
  <si>
    <t xml:space="preserve">  (43)  ค่าใบอนุญาตรับทำการกำจัดสิ่งปฏิกูลหรือมูลฝอย</t>
  </si>
  <si>
    <r>
      <t xml:space="preserve">  (44)  </t>
    </r>
    <r>
      <rPr>
        <sz val="14"/>
        <rFont val="Angsana New"/>
        <family val="1"/>
      </rPr>
      <t>ค่าใบอนุญาตประกอบการค้าสำหรับกิจการที่เป็นอันตรายต่อสุขภาพ</t>
    </r>
  </si>
  <si>
    <t xml:space="preserve">  (45) ค่าใบอนุญาตจัดตั้งสถานที่จำหน่ายอาหารหรือสถานที่สะสม</t>
  </si>
  <si>
    <t xml:space="preserve">           อาหารในครัวหรือพื้นที่ใด ซึ่งมีพื้นที่ไม่เกิน 200  ตารางเมตร</t>
  </si>
  <si>
    <t xml:space="preserve">  (46)  ค่าใบอนุญาตจำหน่ายสินค้าในที่หรือทางสาธารณะ</t>
  </si>
  <si>
    <t xml:space="preserve">  (47) ค่าใบอนุญาตให้ตั้งตลาดเอกชน</t>
  </si>
  <si>
    <t xml:space="preserve">  (48)  ค่าใบอนุญาตเกี่ยวกับการควบคุมอาคาร</t>
  </si>
  <si>
    <t xml:space="preserve">  (49)  ค่าใบอนุญาตเกี่ยวกับการโฆษณาโดยใช้เครื่องขยายเสียง</t>
  </si>
  <si>
    <t xml:space="preserve">  (50)  ค่าใบอนุญาตอื่นๆ</t>
  </si>
  <si>
    <t>หมวดรายได้จากทรัพย์สิน</t>
  </si>
  <si>
    <t xml:space="preserve">  (1)  ค่าเช่าที่ดิน</t>
  </si>
  <si>
    <t xml:space="preserve">  (2)  ค่าเช่าหรือค่าบริการสถานที่</t>
  </si>
  <si>
    <t xml:space="preserve">  (3)  ดอกเบี้ย</t>
  </si>
  <si>
    <t xml:space="preserve">  (4)  เงินปันผลหรือเงินรางวัลต่างๆ</t>
  </si>
  <si>
    <t xml:space="preserve">  (5)  ค่าตอบแทนตามที่กฎหมายกำหนด</t>
  </si>
  <si>
    <t xml:space="preserve">  (6) รายได้จากทรัพย์สินอื่น ๆ</t>
  </si>
  <si>
    <t>หมวดรายได้จากสาธารณูปโภคและการพาณิชย์</t>
  </si>
  <si>
    <t xml:space="preserve">  (1) เงินช่วยเหลือจากการประปา</t>
  </si>
  <si>
    <t xml:space="preserve">  (2) เงินช่วยเหลือจากสถานธนานุบาล</t>
  </si>
  <si>
    <t xml:space="preserve">  (3)  เงินช่วยเหลือท้องถิ่นจากกิจการเฉพาะการ</t>
  </si>
  <si>
    <t xml:space="preserve">  (4)  เงินสะสมจากการโอนกิจการสาธารณูปโภคหรือการพาณิชย์</t>
  </si>
  <si>
    <t xml:space="preserve">  (5) เงินช่วยเหลือกิจการโรงแรม</t>
  </si>
  <si>
    <t xml:space="preserve">  (6)  รายได้จากสาธารณูปโภคและการพาณิชย์</t>
  </si>
  <si>
    <t xml:space="preserve">  (7) รายได้จากสาธารณูปโภคอื่น ๆ</t>
  </si>
  <si>
    <t>หมวดรายได้เบ็ดเตล็ด</t>
  </si>
  <si>
    <t xml:space="preserve">  (1) ค่าจำหน่ายเวชภัณฑ์</t>
  </si>
  <si>
    <t xml:space="preserve">  (2) ค่าจำหน่ายเศษของ</t>
  </si>
  <si>
    <t xml:space="preserve">  (3)  เงินที่มีผู้อุทิศให้</t>
  </si>
  <si>
    <t xml:space="preserve">  (4)  ค่าขายแบบแปลน</t>
  </si>
  <si>
    <t xml:space="preserve">  (5)  ค่าเขียนแบบแปลน</t>
  </si>
  <si>
    <t xml:space="preserve">  (6)  ค่าจำหน่ายแบบพิมพ์และคำร้อง</t>
  </si>
  <si>
    <t xml:space="preserve">  (7)  ค่ารับรองสำเนาและถ่ายเอกสาร</t>
  </si>
  <si>
    <t xml:space="preserve">  (8)  ค่าสมัครสมาชิกห้องสมุด</t>
  </si>
  <si>
    <t xml:space="preserve">  (9)  รายได้เบ็ดเตล็ดอื่นๆ</t>
  </si>
  <si>
    <t>หมวดรายได้จากทุน</t>
  </si>
  <si>
    <t xml:space="preserve">  (1)  ค่าขายทอดตลาดทรัพย์สิน</t>
  </si>
  <si>
    <t xml:space="preserve">  (2)  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</si>
  <si>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</si>
  <si>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</si>
  <si>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 xml:space="preserve">  (1)  ภาษีและค่าธรรมเนียมรถยนต์หรือล้อเลื่อน</t>
  </si>
  <si>
    <t xml:space="preserve">  (2)  ภาษีมูลค่าเพิ่มตามพ.ร.บ.กำหนดแผนฯ</t>
  </si>
  <si>
    <t xml:space="preserve">  (3)  ภาษีภาษีมูลค่าเพิ่ม ตาม พ.ร.บ. จัดสรรรายได้</t>
  </si>
  <si>
    <t xml:space="preserve">  (4) ภาษีมูลค่าเพิ่ม 1 ใน 9</t>
  </si>
  <si>
    <t xml:space="preserve">  (5)  ภาษีธุรกิจเฉพาะ</t>
  </si>
  <si>
    <t xml:space="preserve">  (6)  ภาษีสุรา</t>
  </si>
  <si>
    <t xml:space="preserve">  (7)  ภาษีสรรพสามิต</t>
  </si>
  <si>
    <t xml:space="preserve">  (8)  ภาษีการพนัน</t>
  </si>
  <si>
    <t xml:space="preserve">  (9)  ภาษียาสูบ</t>
  </si>
  <si>
    <t xml:space="preserve">  (10)  อากรประมง</t>
  </si>
  <si>
    <t xml:space="preserve">  (11) ค่าภาคหลวง</t>
  </si>
  <si>
    <t xml:space="preserve">  (12)  ค่าภาคหลวงแร่</t>
  </si>
  <si>
    <t xml:space="preserve">  (13)  ค่าภาคหลวงปิโตรเลียม</t>
  </si>
  <si>
    <t xml:space="preserve">  (14)  เงินที่เก็บตามกฎหมายว่าด้วยอุทยานแห่งชาติ</t>
  </si>
  <si>
    <t xml:space="preserve">  (15)  ค่าธรรมเนียมจดทะเบียนสิทธิและนิติกรรมที่ดิน</t>
  </si>
  <si>
    <t xml:space="preserve">  (16)  อากรประทานบัตรและอาชญาบัตรประมง</t>
  </si>
  <si>
    <t xml:space="preserve">  (17)  ค่าธรรมเนียมน้ำบาดาล</t>
  </si>
  <si>
    <t xml:space="preserve">  (18)  ค่าธรรมเนียมสนามบิน</t>
  </si>
  <si>
    <t xml:space="preserve">  (19)  ภาษีจัดสรรอื่นๆ</t>
  </si>
  <si>
    <t>รายได้ที่รัฐบาลอุดหนุนให้องค์กรปกครองส่วนท้องถิ่น</t>
  </si>
  <si>
    <t>หมวดเงินอุดหนุนทั่วไป(ชื่อการจัดสรรจะเปลี่ยนแปลงตามนโยบายของสกถ.)</t>
  </si>
  <si>
    <t xml:space="preserve">  (1)  เงินอุดหนุนทั่วไป สำหรับ อปท.ที่มีการบริหาร จัดการที่ดี</t>
  </si>
  <si>
    <t xml:space="preserve">  (2)  เงินอุดหนุนทั่วไป สำหรับดำเนินการตามอำนาจหน้าที่และ</t>
  </si>
  <si>
    <t xml:space="preserve">         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</si>
  <si>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</si>
  <si>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</si>
  <si>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 xml:space="preserve">  (1)  เงินอุดหนุนระบุวัตถุประสงค์ด้านการศึกษา</t>
  </si>
  <si>
    <t xml:space="preserve">           -  ส่งเสริมศักยภาพการจัดการศึกษา</t>
  </si>
  <si>
    <t xml:space="preserve">           -  ค่าเล่าเรียนบุตร</t>
  </si>
  <si>
    <t xml:space="preserve">           -  ค่ารักษาพยาบาล</t>
  </si>
  <si>
    <t xml:space="preserve">           -  เงินเดือนครู</t>
  </si>
  <si>
    <t xml:space="preserve">           -  ค่าตอบแทน ผดด.</t>
  </si>
  <si>
    <t xml:space="preserve">           -  เงินประกันสังคม ผดด.</t>
  </si>
  <si>
    <t xml:space="preserve">           -  ถ่ายโอนบุคลากรเงินเดือน/ค่าจ้าง/ประจำตำแหน่ง</t>
  </si>
  <si>
    <t xml:space="preserve">           -  ถ่ายโอนบุคลากร สวัสดิการ / สิทธิประโยชน์  </t>
  </si>
  <si>
    <t xml:space="preserve">           -  ค่าจัดการเรียนการสอน  ศพด.</t>
  </si>
  <si>
    <r>
      <t xml:space="preserve">  (2)  เงินอุดหนุนระบุวัตถุประสงค์จากกรมส่งเสริม</t>
    </r>
    <r>
      <rPr>
        <sz val="14"/>
        <rFont val="Angsana New"/>
        <family val="1"/>
      </rPr>
      <t>การปกครองท้องถิ่น</t>
    </r>
  </si>
  <si>
    <t xml:space="preserve">          -  เบี้ยยังชีพผู้พิการ</t>
  </si>
  <si>
    <t xml:space="preserve">          -  เบี้ยยังชีพผู้สูงอายุ</t>
  </si>
  <si>
    <t xml:space="preserve">          -  บริการสาธารณสุข</t>
  </si>
  <si>
    <t xml:space="preserve">  (3)  Reserve  Revenue</t>
  </si>
  <si>
    <t xml:space="preserve">  (3)  พัฒนาประเทศให้แก่ อปท. (ตามยุทธศาสตร์การพัฒนาประเทศ)</t>
  </si>
  <si>
    <t xml:space="preserve">  (4)  เงินอุดหนุนเฉพาะกิจโครงการป้องกันและแก้ไขปัญหายาเสพติด (กล้อง CCTV )</t>
  </si>
  <si>
    <t xml:space="preserve">  (5)  เงินอุดหนุนเฉพาะกิจโครงการอาคารเรียนศูนย์พัฒนาเด็กเล็ก</t>
  </si>
  <si>
    <t xml:space="preserve">                                                        รวม</t>
  </si>
  <si>
    <t>รวมรายรับทั้งสิ้น</t>
  </si>
  <si>
    <t>เดือน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</si>
  <si>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</si>
  <si>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</si>
  <si>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</si>
  <si>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</si>
  <si>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</si>
  <si>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</si>
  <si>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</si>
  <si>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</si>
  <si>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</si>
  <si>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</si>
  <si>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</si>
  <si>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</si>
  <si>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รายงาน รับ - จ่าย  เงินสด</t>
  </si>
  <si>
    <t>ปีงบประมาณ  2558</t>
  </si>
  <si>
    <t>จนถึงปัจจุบัน</t>
  </si>
  <si>
    <t>เดือนนี้</t>
  </si>
  <si>
    <t>เกิดขึ้นจริง</t>
  </si>
  <si>
    <t>รหัส</t>
  </si>
  <si>
    <t>บาท</t>
  </si>
  <si>
    <t>บัญชี</t>
  </si>
  <si>
    <t>ใบผ่าน 3</t>
  </si>
  <si>
    <t>ยอดยกมา</t>
  </si>
  <si>
    <t xml:space="preserve">ยอดยกมาจากเดือน  9/57  </t>
  </si>
  <si>
    <t>รายรับ    (หมายเหตุ 1)</t>
  </si>
  <si>
    <t>Bank รวมกับทุก Bank</t>
  </si>
  <si>
    <t>ภาษีอากร</t>
  </si>
  <si>
    <t>0100</t>
  </si>
  <si>
    <t>ค่าธรรมเนียม 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</si>
  <si>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</si>
  <si>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</si>
  <si>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</si>
  <si>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</si>
  <si>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</si>
  <si>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</si>
  <si>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</si>
  <si>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</si>
  <si>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</si>
  <si>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ภาษีที่รัฐบาลเก็บแล้วจัดสรรให้</t>
  </si>
  <si>
    <t>1000</t>
  </si>
  <si>
    <t>เงินอุดหนุนทั่วไป</t>
  </si>
  <si>
    <t>2000</t>
  </si>
  <si>
    <t>เงินอุดหนุนทั่วไประบุวัตถุประสงค์</t>
  </si>
  <si>
    <t>เงินอุดหนุนเฉพาะกิจ</t>
  </si>
  <si>
    <t>3000</t>
  </si>
  <si>
    <t>รายจ่ายค้างจ่าย</t>
  </si>
  <si>
    <t>เงินรับฝาก (หมายเหตุ 2)</t>
  </si>
  <si>
    <t>หมายเหตุ 2 ด้านรับ</t>
  </si>
  <si>
    <t>เงินกองทุนเศรษฐกิจชุมชน</t>
  </si>
  <si>
    <t>ลูกหนี้โครงการเศรษฐกิจชมุชน</t>
  </si>
  <si>
    <t>ลูกหนี้ภาษีบำรุงท้องที่</t>
  </si>
  <si>
    <t>ลูกหนี้ - เงินยืมทดรองราชการ</t>
  </si>
  <si>
    <t>ลูกหนี้ - เงินยืมสะสม</t>
  </si>
  <si>
    <t>ค่าวัสดุสื่อการเรียนการสอน</t>
  </si>
  <si>
    <t>เงินรับฝากรอคืนจังหวัด</t>
  </si>
  <si>
    <t>เงินเกินบัญชี</t>
  </si>
  <si>
    <t>รวมรายรับ</t>
  </si>
  <si>
    <t>ประจำเดือน  ตุลาคม</t>
  </si>
  <si>
    <t>ประจำเดือน  พฤศจิกายน</t>
  </si>
  <si>
    <t>ประจำเดือน  ธันวาคม</t>
  </si>
  <si>
    <t>.</t>
  </si>
  <si>
    <t xml:space="preserve">เดือน </t>
  </si>
  <si>
    <t>รายจ่าย</t>
  </si>
  <si>
    <t>ใบผ่าน 2</t>
  </si>
  <si>
    <t>5000</t>
  </si>
  <si>
    <t>5100</t>
  </si>
  <si>
    <t>5120</t>
  </si>
  <si>
    <t>5130</t>
  </si>
  <si>
    <t>5200</t>
  </si>
  <si>
    <t>5250</t>
  </si>
  <si>
    <t>6270</t>
  </si>
  <si>
    <t>5300</t>
  </si>
  <si>
    <t>5400</t>
  </si>
  <si>
    <t>5450</t>
  </si>
  <si>
    <t>6500</t>
  </si>
  <si>
    <t>เงินนอกงบ-เบี้ยคนชรา</t>
  </si>
  <si>
    <t>5550</t>
  </si>
  <si>
    <t>เงินนอกงบ-เบี้ยคนพิการ</t>
  </si>
  <si>
    <t>เงินนอกงบเงินประกันสังคม</t>
  </si>
  <si>
    <t>เงินนอกงบ - เงินประกันสังคม</t>
  </si>
  <si>
    <t>เงินนอกงบ-ค่าตอบแทน ผดด.</t>
  </si>
  <si>
    <t>เงินนอกงบ- เงินเดือนครู</t>
  </si>
  <si>
    <t>เงินรับฝาก (หมายเหตุ  2)</t>
  </si>
  <si>
    <t>900</t>
  </si>
  <si>
    <t>หมายเหตุ 2 ด้านจ่าย</t>
  </si>
  <si>
    <t>ลูกหนี้เงินยืม  สะสม</t>
  </si>
  <si>
    <t>ลูกหนี้เงินยืมทดลองราชการ</t>
  </si>
  <si>
    <t>เงินนอกงบ-โครงการบำบัดฟื้นฟู</t>
  </si>
  <si>
    <t>เงินอุดหนุนเฉพาะกิจ-ฝากจังหวัดค้างจ่าย</t>
  </si>
  <si>
    <t xml:space="preserve"> เงินอุดหนุนทั่วไประบุวัตถุประสงค์-ค่าจัดการเรียนการสอน ศพด. </t>
  </si>
  <si>
    <t>รวมรายจ่าย</t>
  </si>
  <si>
    <t>สูงกว่า</t>
  </si>
  <si>
    <t>รายรับ                     รายจ่าย</t>
  </si>
  <si>
    <t>ต่ำกว่า</t>
  </si>
  <si>
    <t>ยอดยกไป</t>
  </si>
  <si>
    <t>ยอดคงหลือ Bank เดือน  10/57   รวมกับทุก Bank</t>
  </si>
  <si>
    <t>BANK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</si>
</sst>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_-* #,##0_-;\-* #,##0_-;_-* &quot;-&quot;??_-;_-@_-"/>
    <numFmt numFmtId="189" formatCode="&quot;วันที่ &quot;dd\ &quot;เดือน &quot;\ mmmm\ &quot;พ.ศ 2552&quot;\ "/>
    <numFmt numFmtId="190" formatCode="#,##0.00_ ;[Red]\-#,##0.00\ 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4"/>
      <name val="Cordia New"/>
      <family val="2"/>
    </font>
    <font>
      <b/>
      <sz val="18"/>
      <name val="Angsana New"/>
      <family val="1"/>
    </font>
    <font>
      <sz val="16"/>
      <name val="Cordia New"/>
      <family val="2"/>
    </font>
    <font>
      <sz val="14"/>
      <name val="Angsana New"/>
      <family val="1"/>
    </font>
    <font>
      <b/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u val="single"/>
      <sz val="13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ahoma"/>
      <family val="2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3"/>
      <color indexed="10"/>
      <name val="TH SarabunPSK"/>
      <family val="2"/>
    </font>
    <font>
      <sz val="10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alibri"/>
      <family val="2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sz val="13"/>
      <color rgb="FFFF0000"/>
      <name val="TH SarabunPSK"/>
      <family val="2"/>
    </font>
    <font>
      <sz val="10"/>
      <color rgb="FFFF0000"/>
      <name val="TH SarabunPS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3" fillId="33" borderId="10" xfId="49" applyFont="1" applyFill="1" applyBorder="1" applyAlignment="1">
      <alignment horizontal="center"/>
      <protection/>
    </xf>
    <xf numFmtId="43" fontId="3" fillId="33" borderId="10" xfId="49" applyNumberFormat="1" applyFont="1" applyFill="1" applyBorder="1" applyAlignment="1">
      <alignment horizontal="center"/>
      <protection/>
    </xf>
    <xf numFmtId="0" fontId="4" fillId="33" borderId="10" xfId="49" applyFont="1" applyFill="1" applyBorder="1" applyAlignment="1">
      <alignment vertical="center"/>
      <protection/>
    </xf>
    <xf numFmtId="43" fontId="4" fillId="33" borderId="10" xfId="38" applyNumberFormat="1" applyFont="1" applyFill="1" applyBorder="1" applyAlignment="1" quotePrefix="1">
      <alignment horizontal="center"/>
    </xf>
    <xf numFmtId="43" fontId="54" fillId="33" borderId="10" xfId="38" applyNumberFormat="1" applyFont="1" applyFill="1" applyBorder="1" applyAlignment="1">
      <alignment horizontal="center"/>
    </xf>
    <xf numFmtId="43" fontId="4" fillId="33" borderId="10" xfId="49" applyNumberFormat="1" applyFont="1" applyFill="1" applyBorder="1">
      <alignment/>
      <protection/>
    </xf>
    <xf numFmtId="43" fontId="54" fillId="33" borderId="10" xfId="38" applyNumberFormat="1" applyFont="1" applyFill="1" applyBorder="1" applyAlignment="1" quotePrefix="1">
      <alignment horizontal="center"/>
    </xf>
    <xf numFmtId="43" fontId="4" fillId="33" borderId="10" xfId="38" applyNumberFormat="1" applyFont="1" applyFill="1" applyBorder="1" applyAlignment="1">
      <alignment horizontal="center"/>
    </xf>
    <xf numFmtId="49" fontId="4" fillId="33" borderId="10" xfId="38" applyNumberFormat="1" applyFont="1" applyFill="1" applyBorder="1" applyAlignment="1">
      <alignment horizontal="center"/>
    </xf>
    <xf numFmtId="187" fontId="4" fillId="33" borderId="10" xfId="38" applyNumberFormat="1" applyFont="1" applyFill="1" applyBorder="1" applyAlignment="1" quotePrefix="1">
      <alignment horizontal="center"/>
    </xf>
    <xf numFmtId="188" fontId="4" fillId="33" borderId="10" xfId="38" applyNumberFormat="1" applyFont="1" applyFill="1" applyBorder="1" applyAlignment="1" quotePrefix="1">
      <alignment horizontal="center"/>
    </xf>
    <xf numFmtId="49" fontId="4" fillId="33" borderId="10" xfId="38" applyNumberFormat="1" applyFont="1" applyFill="1" applyBorder="1" applyAlignment="1" quotePrefix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3" fontId="54" fillId="33" borderId="10" xfId="49" applyNumberFormat="1" applyFont="1" applyFill="1" applyBorder="1">
      <alignment/>
      <protection/>
    </xf>
    <xf numFmtId="0" fontId="5" fillId="33" borderId="10" xfId="49" applyFont="1" applyFill="1" applyBorder="1">
      <alignment/>
      <protection/>
    </xf>
    <xf numFmtId="43" fontId="55" fillId="34" borderId="10" xfId="38" applyNumberFormat="1" applyFont="1" applyFill="1" applyBorder="1" applyAlignment="1">
      <alignment horizontal="center"/>
    </xf>
    <xf numFmtId="0" fontId="7" fillId="0" borderId="0" xfId="51" applyFont="1" applyAlignment="1">
      <alignment/>
      <protection/>
    </xf>
    <xf numFmtId="0" fontId="7" fillId="0" borderId="0" xfId="51" applyFont="1" applyAlignment="1">
      <alignment horizontal="center"/>
      <protection/>
    </xf>
    <xf numFmtId="43" fontId="7" fillId="0" borderId="0" xfId="36" applyFont="1" applyAlignment="1">
      <alignment/>
    </xf>
    <xf numFmtId="0" fontId="8" fillId="0" borderId="0" xfId="51" applyFont="1">
      <alignment/>
      <protection/>
    </xf>
    <xf numFmtId="43" fontId="3" fillId="0" borderId="12" xfId="42" applyFont="1" applyBorder="1" applyAlignment="1" applyProtection="1">
      <alignment horizontal="center" vertical="center"/>
      <protection hidden="1"/>
    </xf>
    <xf numFmtId="0" fontId="8" fillId="0" borderId="11" xfId="51" applyFont="1" applyBorder="1" applyAlignment="1">
      <alignment horizontal="center"/>
      <protection/>
    </xf>
    <xf numFmtId="43" fontId="3" fillId="0" borderId="13" xfId="42" applyFont="1" applyBorder="1" applyAlignment="1" applyProtection="1">
      <alignment horizontal="center" vertical="center"/>
      <protection hidden="1"/>
    </xf>
    <xf numFmtId="0" fontId="3" fillId="0" borderId="14" xfId="51" applyFont="1" applyBorder="1">
      <alignment/>
      <protection/>
    </xf>
    <xf numFmtId="0" fontId="3" fillId="0" borderId="12" xfId="51" applyFont="1" applyBorder="1" applyAlignment="1">
      <alignment horizontal="center"/>
      <protection/>
    </xf>
    <xf numFmtId="43" fontId="4" fillId="0" borderId="0" xfId="36" applyFont="1" applyBorder="1" applyAlignment="1">
      <alignment/>
    </xf>
    <xf numFmtId="0" fontId="4" fillId="0" borderId="11" xfId="51" applyFont="1" applyBorder="1" applyAlignment="1">
      <alignment horizontal="center"/>
      <protection/>
    </xf>
    <xf numFmtId="43" fontId="4" fillId="0" borderId="12" xfId="42" applyFont="1" applyBorder="1" applyAlignment="1">
      <alignment horizontal="center"/>
    </xf>
    <xf numFmtId="0" fontId="8" fillId="0" borderId="11" xfId="51" applyFont="1" applyBorder="1">
      <alignment/>
      <protection/>
    </xf>
    <xf numFmtId="0" fontId="4" fillId="0" borderId="11" xfId="51" applyFont="1" applyBorder="1" applyAlignment="1">
      <alignment vertical="center"/>
      <protection/>
    </xf>
    <xf numFmtId="0" fontId="3" fillId="0" borderId="11" xfId="51" applyFont="1" applyBorder="1">
      <alignment/>
      <protection/>
    </xf>
    <xf numFmtId="0" fontId="4" fillId="0" borderId="15" xfId="51" applyFont="1" applyBorder="1" applyAlignment="1" quotePrefix="1">
      <alignment horizontal="center"/>
      <protection/>
    </xf>
    <xf numFmtId="43" fontId="3" fillId="0" borderId="0" xfId="36" applyFont="1" applyBorder="1" applyAlignment="1">
      <alignment/>
    </xf>
    <xf numFmtId="43" fontId="4" fillId="0" borderId="15" xfId="42" applyFont="1" applyBorder="1" applyAlignment="1">
      <alignment horizontal="center"/>
    </xf>
    <xf numFmtId="0" fontId="4" fillId="0" borderId="11" xfId="51" applyFont="1" applyBorder="1">
      <alignment/>
      <protection/>
    </xf>
    <xf numFmtId="0" fontId="4" fillId="0" borderId="15" xfId="51" applyFont="1" applyFill="1" applyBorder="1" applyAlignment="1" quotePrefix="1">
      <alignment horizontal="center"/>
      <protection/>
    </xf>
    <xf numFmtId="4" fontId="4" fillId="0" borderId="11" xfId="51" applyNumberFormat="1" applyFont="1" applyBorder="1" applyAlignment="1">
      <alignment horizontal="center"/>
      <protection/>
    </xf>
    <xf numFmtId="4" fontId="4" fillId="0" borderId="11" xfId="51" applyNumberFormat="1" applyFont="1" applyBorder="1" applyAlignment="1">
      <alignment vertical="center"/>
      <protection/>
    </xf>
    <xf numFmtId="43" fontId="4" fillId="34" borderId="15" xfId="42" applyFont="1" applyFill="1" applyBorder="1" applyAlignment="1">
      <alignment horizontal="center"/>
    </xf>
    <xf numFmtId="43" fontId="8" fillId="0" borderId="0" xfId="51" applyNumberFormat="1" applyFont="1">
      <alignment/>
      <protection/>
    </xf>
    <xf numFmtId="0" fontId="3" fillId="0" borderId="11" xfId="51" applyFont="1" applyBorder="1" applyAlignment="1">
      <alignment horizontal="center"/>
      <protection/>
    </xf>
    <xf numFmtId="43" fontId="3" fillId="0" borderId="16" xfId="36" applyFont="1" applyBorder="1" applyAlignment="1">
      <alignment/>
    </xf>
    <xf numFmtId="43" fontId="3" fillId="0" borderId="10" xfId="42" applyFont="1" applyBorder="1" applyAlignment="1">
      <alignment horizontal="center"/>
    </xf>
    <xf numFmtId="43" fontId="3" fillId="0" borderId="10" xfId="42" applyFont="1" applyBorder="1" applyAlignment="1">
      <alignment vertical="center"/>
    </xf>
    <xf numFmtId="43" fontId="4" fillId="0" borderId="11" xfId="42" applyFont="1" applyBorder="1" applyAlignment="1">
      <alignment horizontal="center"/>
    </xf>
    <xf numFmtId="43" fontId="4" fillId="0" borderId="11" xfId="42" applyFont="1" applyBorder="1" applyAlignment="1">
      <alignment vertical="center"/>
    </xf>
    <xf numFmtId="43" fontId="4" fillId="33" borderId="15" xfId="42" applyFont="1" applyFill="1" applyBorder="1" applyAlignment="1">
      <alignment horizontal="center"/>
    </xf>
    <xf numFmtId="43" fontId="8" fillId="0" borderId="0" xfId="36" applyFont="1" applyAlignment="1">
      <alignment/>
    </xf>
    <xf numFmtId="0" fontId="4" fillId="0" borderId="17" xfId="51" applyFont="1" applyBorder="1">
      <alignment/>
      <protection/>
    </xf>
    <xf numFmtId="0" fontId="4" fillId="0" borderId="13" xfId="51" applyFont="1" applyBorder="1" applyAlignment="1" quotePrefix="1">
      <alignment horizontal="center"/>
      <protection/>
    </xf>
    <xf numFmtId="43" fontId="4" fillId="0" borderId="18" xfId="36" applyFont="1" applyBorder="1" applyAlignment="1">
      <alignment/>
    </xf>
    <xf numFmtId="43" fontId="4" fillId="0" borderId="17" xfId="42" applyFont="1" applyBorder="1" applyAlignment="1">
      <alignment horizontal="center"/>
    </xf>
    <xf numFmtId="43" fontId="4" fillId="0" borderId="17" xfId="42" applyFont="1" applyBorder="1" applyAlignment="1">
      <alignment vertical="center"/>
    </xf>
    <xf numFmtId="43" fontId="4" fillId="0" borderId="13" xfId="42" applyFont="1" applyBorder="1" applyAlignment="1">
      <alignment horizontal="center"/>
    </xf>
    <xf numFmtId="0" fontId="8" fillId="0" borderId="15" xfId="51" applyFont="1" applyBorder="1">
      <alignment/>
      <protection/>
    </xf>
    <xf numFmtId="0" fontId="4" fillId="0" borderId="19" xfId="51" applyFont="1" applyBorder="1">
      <alignment/>
      <protection/>
    </xf>
    <xf numFmtId="0" fontId="4" fillId="0" borderId="19" xfId="51" applyFont="1" applyBorder="1" applyAlignment="1" quotePrefix="1">
      <alignment horizontal="center"/>
      <protection/>
    </xf>
    <xf numFmtId="43" fontId="4" fillId="0" borderId="19" xfId="36" applyFont="1" applyBorder="1" applyAlignment="1">
      <alignment/>
    </xf>
    <xf numFmtId="43" fontId="4" fillId="0" borderId="19" xfId="42" applyFont="1" applyBorder="1" applyAlignment="1">
      <alignment vertical="center"/>
    </xf>
    <xf numFmtId="43" fontId="4" fillId="0" borderId="19" xfId="42" applyFont="1" applyBorder="1" applyAlignment="1">
      <alignment horizontal="center"/>
    </xf>
    <xf numFmtId="0" fontId="4" fillId="0" borderId="15" xfId="51" applyFont="1" applyBorder="1">
      <alignment/>
      <protection/>
    </xf>
    <xf numFmtId="43" fontId="4" fillId="0" borderId="0" xfId="36" applyFont="1" applyBorder="1" applyAlignment="1">
      <alignment horizontal="center"/>
    </xf>
    <xf numFmtId="43" fontId="3" fillId="0" borderId="16" xfId="42" applyFont="1" applyBorder="1" applyAlignment="1">
      <alignment horizontal="center"/>
    </xf>
    <xf numFmtId="43" fontId="3" fillId="0" borderId="16" xfId="42" applyFont="1" applyBorder="1" applyAlignment="1">
      <alignment vertical="center"/>
    </xf>
    <xf numFmtId="4" fontId="3" fillId="0" borderId="10" xfId="51" applyNumberFormat="1" applyFont="1" applyBorder="1" applyAlignment="1">
      <alignment horizontal="center"/>
      <protection/>
    </xf>
    <xf numFmtId="4" fontId="3" fillId="0" borderId="10" xfId="51" applyNumberFormat="1" applyFont="1" applyBorder="1" applyAlignment="1">
      <alignment vertical="center"/>
      <protection/>
    </xf>
    <xf numFmtId="0" fontId="4" fillId="0" borderId="15" xfId="51" applyFont="1" applyBorder="1" applyAlignment="1">
      <alignment horizontal="center"/>
      <protection/>
    </xf>
    <xf numFmtId="4" fontId="4" fillId="0" borderId="11" xfId="51" applyNumberFormat="1" applyFont="1" applyBorder="1" applyAlignment="1">
      <alignment horizontal="right"/>
      <protection/>
    </xf>
    <xf numFmtId="0" fontId="4" fillId="0" borderId="17" xfId="51" applyFont="1" applyBorder="1" applyAlignment="1">
      <alignment horizontal="center"/>
      <protection/>
    </xf>
    <xf numFmtId="0" fontId="4" fillId="0" borderId="17" xfId="51" applyFont="1" applyBorder="1" applyAlignment="1">
      <alignment vertical="center"/>
      <protection/>
    </xf>
    <xf numFmtId="43" fontId="4" fillId="0" borderId="11" xfId="42" applyFont="1" applyBorder="1" applyAlignment="1">
      <alignment/>
    </xf>
    <xf numFmtId="43" fontId="4" fillId="0" borderId="11" xfId="51" applyNumberFormat="1" applyFont="1" applyBorder="1" applyAlignment="1">
      <alignment horizontal="center"/>
      <protection/>
    </xf>
    <xf numFmtId="43" fontId="4" fillId="0" borderId="11" xfId="51" applyNumberFormat="1" applyFont="1" applyBorder="1" applyAlignment="1">
      <alignment vertical="center"/>
      <protection/>
    </xf>
    <xf numFmtId="43" fontId="3" fillId="0" borderId="16" xfId="36" applyFont="1" applyBorder="1" applyAlignment="1">
      <alignment horizontal="center"/>
    </xf>
    <xf numFmtId="43" fontId="3" fillId="0" borderId="16" xfId="36" applyFont="1" applyBorder="1" applyAlignment="1">
      <alignment vertical="center"/>
    </xf>
    <xf numFmtId="43" fontId="3" fillId="0" borderId="10" xfId="36" applyFont="1" applyBorder="1" applyAlignment="1">
      <alignment horizontal="center"/>
    </xf>
    <xf numFmtId="43" fontId="3" fillId="0" borderId="0" xfId="36" applyFont="1" applyBorder="1" applyAlignment="1">
      <alignment horizontal="center"/>
    </xf>
    <xf numFmtId="43" fontId="3" fillId="0" borderId="11" xfId="36" applyFont="1" applyBorder="1" applyAlignment="1">
      <alignment horizontal="center"/>
    </xf>
    <xf numFmtId="43" fontId="3" fillId="0" borderId="11" xfId="36" applyFont="1" applyBorder="1" applyAlignment="1">
      <alignment vertical="center"/>
    </xf>
    <xf numFmtId="43" fontId="3" fillId="0" borderId="15" xfId="36" applyFont="1" applyBorder="1" applyAlignment="1">
      <alignment horizontal="center"/>
    </xf>
    <xf numFmtId="0" fontId="3" fillId="0" borderId="15" xfId="51" applyFont="1" applyBorder="1" applyAlignment="1">
      <alignment horizontal="center"/>
      <protection/>
    </xf>
    <xf numFmtId="43" fontId="8" fillId="0" borderId="11" xfId="42" applyFont="1" applyBorder="1" applyAlignment="1">
      <alignment/>
    </xf>
    <xf numFmtId="43" fontId="8" fillId="0" borderId="11" xfId="51" applyNumberFormat="1" applyFont="1" applyBorder="1">
      <alignment/>
      <protection/>
    </xf>
    <xf numFmtId="43" fontId="4" fillId="0" borderId="11" xfId="42" applyNumberFormat="1" applyFont="1" applyBorder="1" applyAlignment="1">
      <alignment horizontal="center"/>
    </xf>
    <xf numFmtId="43" fontId="4" fillId="0" borderId="11" xfId="42" applyNumberFormat="1" applyFont="1" applyBorder="1" applyAlignment="1">
      <alignment vertical="center"/>
    </xf>
    <xf numFmtId="0" fontId="3" fillId="0" borderId="17" xfId="51" applyFont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4" fontId="3" fillId="0" borderId="16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4" fontId="3" fillId="0" borderId="16" xfId="51" applyNumberFormat="1" applyFont="1" applyBorder="1" applyAlignment="1">
      <alignment vertical="center"/>
      <protection/>
    </xf>
    <xf numFmtId="0" fontId="9" fillId="0" borderId="11" xfId="51" applyFont="1" applyBorder="1">
      <alignment/>
      <protection/>
    </xf>
    <xf numFmtId="0" fontId="3" fillId="0" borderId="17" xfId="51" applyFont="1" applyBorder="1">
      <alignment/>
      <protection/>
    </xf>
    <xf numFmtId="0" fontId="3" fillId="0" borderId="13" xfId="51" applyFont="1" applyBorder="1" applyAlignment="1" quotePrefix="1">
      <alignment horizontal="center"/>
      <protection/>
    </xf>
    <xf numFmtId="43" fontId="3" fillId="0" borderId="18" xfId="36" applyFont="1" applyBorder="1" applyAlignment="1">
      <alignment/>
    </xf>
    <xf numFmtId="43" fontId="3" fillId="0" borderId="17" xfId="42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43" fontId="3" fillId="0" borderId="17" xfId="42" applyFont="1" applyBorder="1" applyAlignment="1">
      <alignment vertical="center"/>
    </xf>
    <xf numFmtId="43" fontId="3" fillId="0" borderId="13" xfId="42" applyFont="1" applyBorder="1" applyAlignment="1">
      <alignment vertical="center"/>
    </xf>
    <xf numFmtId="43" fontId="3" fillId="0" borderId="20" xfId="36" applyFont="1" applyBorder="1" applyAlignment="1">
      <alignment/>
    </xf>
    <xf numFmtId="43" fontId="3" fillId="0" borderId="20" xfId="42" applyFont="1" applyBorder="1" applyAlignment="1">
      <alignment vertical="center"/>
    </xf>
    <xf numFmtId="43" fontId="3" fillId="0" borderId="21" xfId="42" applyFont="1" applyBorder="1" applyAlignment="1">
      <alignment vertical="center"/>
    </xf>
    <xf numFmtId="0" fontId="3" fillId="0" borderId="10" xfId="51" applyFont="1" applyBorder="1" applyAlignment="1">
      <alignment horizontal="center"/>
      <protection/>
    </xf>
    <xf numFmtId="0" fontId="4" fillId="0" borderId="22" xfId="51" applyFont="1" applyBorder="1" applyAlignment="1">
      <alignment horizontal="center"/>
      <protection/>
    </xf>
    <xf numFmtId="43" fontId="3" fillId="0" borderId="23" xfId="36" applyFont="1" applyBorder="1" applyAlignment="1">
      <alignment/>
    </xf>
    <xf numFmtId="4" fontId="3" fillId="0" borderId="22" xfId="51" applyNumberFormat="1" applyFont="1" applyBorder="1" applyAlignment="1">
      <alignment horizontal="center"/>
      <protection/>
    </xf>
    <xf numFmtId="4" fontId="3" fillId="0" borderId="22" xfId="51" applyNumberFormat="1" applyFont="1" applyBorder="1" applyAlignment="1">
      <alignment vertical="center"/>
      <protection/>
    </xf>
    <xf numFmtId="4" fontId="3" fillId="0" borderId="22" xfId="51" applyNumberFormat="1" applyFont="1" applyBorder="1" applyAlignment="1">
      <alignment horizontal="right"/>
      <protection/>
    </xf>
    <xf numFmtId="0" fontId="8" fillId="0" borderId="0" xfId="51" applyFont="1" applyBorder="1" applyAlignment="1">
      <alignment horizontal="center"/>
      <protection/>
    </xf>
    <xf numFmtId="43" fontId="8" fillId="0" borderId="0" xfId="36" applyFont="1" applyBorder="1" applyAlignment="1">
      <alignment/>
    </xf>
    <xf numFmtId="43" fontId="8" fillId="0" borderId="0" xfId="42" applyFont="1" applyBorder="1" applyAlignment="1">
      <alignment horizontal="center"/>
    </xf>
    <xf numFmtId="0" fontId="8" fillId="0" borderId="0" xfId="51" applyFont="1" applyAlignment="1">
      <alignment vertical="center"/>
      <protection/>
    </xf>
    <xf numFmtId="4" fontId="10" fillId="0" borderId="0" xfId="51" applyNumberFormat="1" applyFont="1">
      <alignment/>
      <protection/>
    </xf>
    <xf numFmtId="4" fontId="8" fillId="0" borderId="0" xfId="51" applyNumberFormat="1" applyFont="1">
      <alignment/>
      <protection/>
    </xf>
    <xf numFmtId="43" fontId="8" fillId="0" borderId="0" xfId="42" applyFont="1" applyBorder="1" applyAlignment="1">
      <alignment/>
    </xf>
    <xf numFmtId="0" fontId="8" fillId="0" borderId="0" xfId="51" applyFont="1" applyAlignment="1">
      <alignment horizontal="center"/>
      <protection/>
    </xf>
    <xf numFmtId="43" fontId="8" fillId="0" borderId="0" xfId="42" applyFont="1" applyAlignment="1">
      <alignment horizontal="center"/>
    </xf>
    <xf numFmtId="0" fontId="11" fillId="0" borderId="0" xfId="52" applyFont="1" applyFill="1" applyAlignment="1">
      <alignment/>
      <protection/>
    </xf>
    <xf numFmtId="17" fontId="11" fillId="0" borderId="0" xfId="52" applyNumberFormat="1" applyFont="1" applyFill="1" applyAlignment="1">
      <alignment horizontal="center"/>
      <protection/>
    </xf>
    <xf numFmtId="17" fontId="56" fillId="34" borderId="0" xfId="52" applyNumberFormat="1" applyFont="1" applyFill="1" applyBorder="1" applyAlignment="1">
      <alignment horizontal="center"/>
      <protection/>
    </xf>
    <xf numFmtId="0" fontId="12" fillId="0" borderId="0" xfId="52" applyFont="1">
      <alignment/>
      <protection/>
    </xf>
    <xf numFmtId="17" fontId="11" fillId="0" borderId="0" xfId="52" applyNumberFormat="1" applyFont="1" applyFill="1" applyBorder="1" applyAlignment="1">
      <alignment horizontal="center"/>
      <protection/>
    </xf>
    <xf numFmtId="0" fontId="56" fillId="34" borderId="0" xfId="52" applyFont="1" applyFill="1" applyBorder="1" applyAlignment="1">
      <alignment horizontal="center"/>
      <protection/>
    </xf>
    <xf numFmtId="0" fontId="11" fillId="0" borderId="24" xfId="52" applyFont="1" applyFill="1" applyBorder="1" applyAlignment="1">
      <alignment/>
      <protection/>
    </xf>
    <xf numFmtId="0" fontId="12" fillId="0" borderId="24" xfId="52" applyFont="1" applyFill="1" applyBorder="1" applyAlignment="1">
      <alignment/>
      <protection/>
    </xf>
    <xf numFmtId="0" fontId="56" fillId="34" borderId="0" xfId="52" applyFont="1" applyFill="1" applyBorder="1" applyAlignment="1">
      <alignment/>
      <protection/>
    </xf>
    <xf numFmtId="0" fontId="11" fillId="0" borderId="25" xfId="52" applyFont="1" applyFill="1" applyBorder="1" applyAlignment="1">
      <alignment/>
      <protection/>
    </xf>
    <xf numFmtId="0" fontId="11" fillId="0" borderId="25" xfId="52" applyFont="1" applyFill="1" applyBorder="1" applyAlignment="1">
      <alignment horizontal="center"/>
      <protection/>
    </xf>
    <xf numFmtId="0" fontId="11" fillId="0" borderId="26" xfId="52" applyFont="1" applyFill="1" applyBorder="1" applyAlignment="1">
      <alignment horizontal="center"/>
      <protection/>
    </xf>
    <xf numFmtId="0" fontId="11" fillId="0" borderId="14" xfId="52" applyFont="1" applyFill="1" applyBorder="1" applyAlignment="1">
      <alignment horizontal="center"/>
      <protection/>
    </xf>
    <xf numFmtId="0" fontId="11" fillId="0" borderId="15" xfId="52" applyFont="1" applyFill="1" applyBorder="1" applyAlignment="1">
      <alignment horizontal="center"/>
      <protection/>
    </xf>
    <xf numFmtId="0" fontId="11" fillId="0" borderId="11" xfId="52" applyFont="1" applyFill="1" applyBorder="1" applyAlignment="1">
      <alignment horizontal="center"/>
      <protection/>
    </xf>
    <xf numFmtId="0" fontId="11" fillId="0" borderId="12" xfId="52" applyFont="1" applyFill="1" applyBorder="1" applyAlignment="1">
      <alignment horizontal="center"/>
      <protection/>
    </xf>
    <xf numFmtId="0" fontId="11" fillId="0" borderId="23" xfId="52" applyFont="1" applyFill="1" applyBorder="1" applyAlignment="1">
      <alignment horizontal="center"/>
      <protection/>
    </xf>
    <xf numFmtId="0" fontId="11" fillId="0" borderId="22" xfId="52" applyFont="1" applyFill="1" applyBorder="1" applyAlignment="1">
      <alignment/>
      <protection/>
    </xf>
    <xf numFmtId="0" fontId="11" fillId="0" borderId="22" xfId="52" applyFont="1" applyFill="1" applyBorder="1" applyAlignment="1">
      <alignment horizontal="center"/>
      <protection/>
    </xf>
    <xf numFmtId="0" fontId="56" fillId="34" borderId="0" xfId="52" applyFont="1" applyFill="1" applyBorder="1">
      <alignment/>
      <protection/>
    </xf>
    <xf numFmtId="0" fontId="11" fillId="0" borderId="27" xfId="52" applyFont="1" applyBorder="1">
      <alignment/>
      <protection/>
    </xf>
    <xf numFmtId="43" fontId="11" fillId="0" borderId="27" xfId="38" applyFont="1" applyBorder="1" applyAlignment="1">
      <alignment/>
    </xf>
    <xf numFmtId="0" fontId="11" fillId="0" borderId="19" xfId="52" applyFont="1" applyBorder="1">
      <alignment/>
      <protection/>
    </xf>
    <xf numFmtId="0" fontId="12" fillId="0" borderId="15" xfId="52" applyFont="1" applyBorder="1">
      <alignment/>
      <protection/>
    </xf>
    <xf numFmtId="43" fontId="11" fillId="0" borderId="15" xfId="38" applyFont="1" applyBorder="1" applyAlignment="1">
      <alignment/>
    </xf>
    <xf numFmtId="43" fontId="57" fillId="34" borderId="0" xfId="38" applyFont="1" applyFill="1" applyBorder="1" applyAlignment="1">
      <alignment/>
    </xf>
    <xf numFmtId="0" fontId="11" fillId="0" borderId="15" xfId="52" applyFont="1" applyBorder="1">
      <alignment/>
      <protection/>
    </xf>
    <xf numFmtId="43" fontId="11" fillId="0" borderId="15" xfId="38" applyFont="1" applyBorder="1" applyAlignment="1">
      <alignment horizontal="center"/>
    </xf>
    <xf numFmtId="0" fontId="13" fillId="0" borderId="19" xfId="52" applyFont="1" applyBorder="1">
      <alignment/>
      <protection/>
    </xf>
    <xf numFmtId="49" fontId="12" fillId="0" borderId="15" xfId="52" applyNumberFormat="1" applyFont="1" applyBorder="1" applyAlignment="1">
      <alignment horizontal="center"/>
      <protection/>
    </xf>
    <xf numFmtId="43" fontId="56" fillId="34" borderId="0" xfId="38" applyFont="1" applyFill="1" applyBorder="1" applyAlignment="1">
      <alignment/>
    </xf>
    <xf numFmtId="43" fontId="11" fillId="34" borderId="15" xfId="38" applyFont="1" applyFill="1" applyBorder="1" applyAlignment="1">
      <alignment/>
    </xf>
    <xf numFmtId="43" fontId="56" fillId="34" borderId="0" xfId="38" applyFont="1" applyFill="1" applyBorder="1" applyAlignment="1">
      <alignment horizontal="center"/>
    </xf>
    <xf numFmtId="43" fontId="56" fillId="34" borderId="15" xfId="38" applyFont="1" applyFill="1" applyBorder="1" applyAlignment="1">
      <alignment horizontal="center"/>
    </xf>
    <xf numFmtId="43" fontId="11" fillId="33" borderId="15" xfId="38" applyFont="1" applyFill="1" applyBorder="1" applyAlignment="1">
      <alignment horizontal="center"/>
    </xf>
    <xf numFmtId="43" fontId="11" fillId="35" borderId="15" xfId="38" applyFont="1" applyFill="1" applyBorder="1" applyAlignment="1">
      <alignment/>
    </xf>
    <xf numFmtId="43" fontId="11" fillId="36" borderId="15" xfId="38" applyFont="1" applyFill="1" applyBorder="1" applyAlignment="1">
      <alignment horizontal="center"/>
    </xf>
    <xf numFmtId="0" fontId="11" fillId="0" borderId="0" xfId="52" applyFont="1" applyBorder="1">
      <alignment/>
      <protection/>
    </xf>
    <xf numFmtId="43" fontId="11" fillId="0" borderId="22" xfId="38" applyFont="1" applyBorder="1" applyAlignment="1">
      <alignment/>
    </xf>
    <xf numFmtId="43" fontId="11" fillId="0" borderId="0" xfId="38" applyFont="1" applyBorder="1" applyAlignment="1">
      <alignment/>
    </xf>
    <xf numFmtId="43" fontId="11" fillId="0" borderId="10" xfId="38" applyFont="1" applyBorder="1" applyAlignment="1">
      <alignment/>
    </xf>
    <xf numFmtId="0" fontId="11" fillId="0" borderId="12" xfId="52" applyFont="1" applyBorder="1">
      <alignment/>
      <protection/>
    </xf>
    <xf numFmtId="49" fontId="12" fillId="0" borderId="12" xfId="52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12" fillId="0" borderId="13" xfId="52" applyFont="1" applyBorder="1">
      <alignment/>
      <protection/>
    </xf>
    <xf numFmtId="43" fontId="11" fillId="0" borderId="0" xfId="52" applyNumberFormat="1" applyFont="1" applyBorder="1">
      <alignment/>
      <protection/>
    </xf>
    <xf numFmtId="0" fontId="12" fillId="0" borderId="0" xfId="52" applyFont="1" applyBorder="1">
      <alignment/>
      <protection/>
    </xf>
    <xf numFmtId="43" fontId="11" fillId="0" borderId="19" xfId="52" applyNumberFormat="1" applyFont="1" applyBorder="1">
      <alignment/>
      <protection/>
    </xf>
    <xf numFmtId="43" fontId="56" fillId="34" borderId="0" xfId="52" applyNumberFormat="1" applyFont="1" applyFill="1" applyBorder="1">
      <alignment/>
      <protection/>
    </xf>
    <xf numFmtId="0" fontId="11" fillId="0" borderId="24" xfId="52" applyFont="1" applyFill="1" applyBorder="1" applyAlignment="1">
      <alignment horizontal="right"/>
      <protection/>
    </xf>
    <xf numFmtId="0" fontId="56" fillId="34" borderId="0" xfId="52" applyFont="1" applyFill="1" applyBorder="1" applyAlignment="1">
      <alignment horizontal="right"/>
      <protection/>
    </xf>
    <xf numFmtId="17" fontId="11" fillId="0" borderId="28" xfId="52" applyNumberFormat="1" applyFont="1" applyFill="1" applyBorder="1" applyAlignment="1">
      <alignment horizontal="right"/>
      <protection/>
    </xf>
    <xf numFmtId="0" fontId="11" fillId="0" borderId="29" xfId="52" applyFont="1" applyFill="1" applyBorder="1" applyAlignment="1">
      <alignment horizontal="center" vertical="center"/>
      <protection/>
    </xf>
    <xf numFmtId="0" fontId="11" fillId="0" borderId="30" xfId="52" applyFont="1" applyFill="1" applyBorder="1" applyAlignment="1">
      <alignment horizontal="center" vertical="center"/>
      <protection/>
    </xf>
    <xf numFmtId="0" fontId="11" fillId="0" borderId="25" xfId="52" applyFont="1" applyFill="1" applyBorder="1" applyAlignment="1">
      <alignment vertical="center"/>
      <protection/>
    </xf>
    <xf numFmtId="0" fontId="11" fillId="0" borderId="27" xfId="52" applyFont="1" applyFill="1" applyBorder="1" applyAlignment="1">
      <alignment horizontal="center" vertical="center"/>
      <protection/>
    </xf>
    <xf numFmtId="0" fontId="11" fillId="0" borderId="26" xfId="52" applyFont="1" applyFill="1" applyBorder="1" applyAlignment="1">
      <alignment horizontal="center" vertical="center"/>
      <protection/>
    </xf>
    <xf numFmtId="0" fontId="56" fillId="34" borderId="0" xfId="52" applyFont="1" applyFill="1" applyBorder="1" applyAlignment="1">
      <alignment horizontal="center" vertical="center"/>
      <protection/>
    </xf>
    <xf numFmtId="0" fontId="11" fillId="0" borderId="27" xfId="52" applyFont="1" applyFill="1" applyBorder="1" applyAlignment="1">
      <alignment vertical="center"/>
      <protection/>
    </xf>
    <xf numFmtId="0" fontId="11" fillId="0" borderId="31" xfId="52" applyFont="1" applyFill="1" applyBorder="1" applyAlignment="1">
      <alignment horizontal="center" vertical="center"/>
      <protection/>
    </xf>
    <xf numFmtId="0" fontId="11" fillId="0" borderId="14" xfId="52" applyFont="1" applyFill="1" applyBorder="1" applyAlignment="1">
      <alignment horizontal="center" vertical="center"/>
      <protection/>
    </xf>
    <xf numFmtId="0" fontId="11" fillId="0" borderId="15" xfId="52" applyFont="1" applyFill="1" applyBorder="1" applyAlignment="1">
      <alignment horizontal="center" vertical="center"/>
      <protection/>
    </xf>
    <xf numFmtId="0" fontId="11" fillId="0" borderId="23" xfId="52" applyFont="1" applyFill="1" applyBorder="1" applyAlignment="1">
      <alignment horizontal="center" vertical="center"/>
      <protection/>
    </xf>
    <xf numFmtId="0" fontId="11" fillId="0" borderId="12" xfId="52" applyFont="1" applyFill="1" applyBorder="1" applyAlignment="1">
      <alignment horizontal="center" vertical="center"/>
      <protection/>
    </xf>
    <xf numFmtId="0" fontId="11" fillId="0" borderId="19" xfId="52" applyFont="1" applyFill="1" applyBorder="1" applyAlignment="1">
      <alignment horizontal="center" vertical="center"/>
      <protection/>
    </xf>
    <xf numFmtId="0" fontId="11" fillId="0" borderId="32" xfId="52" applyFont="1" applyFill="1" applyBorder="1" applyAlignment="1">
      <alignment horizontal="center" vertical="center"/>
      <protection/>
    </xf>
    <xf numFmtId="0" fontId="11" fillId="0" borderId="22" xfId="52" applyFont="1" applyFill="1" applyBorder="1" applyAlignment="1">
      <alignment vertical="center"/>
      <protection/>
    </xf>
    <xf numFmtId="0" fontId="11" fillId="0" borderId="22" xfId="52" applyFont="1" applyFill="1" applyBorder="1" applyAlignment="1">
      <alignment horizontal="center" vertical="center"/>
      <protection/>
    </xf>
    <xf numFmtId="0" fontId="11" fillId="0" borderId="28" xfId="52" applyFont="1" applyFill="1" applyBorder="1" applyAlignment="1">
      <alignment horizontal="center" vertical="center"/>
      <protection/>
    </xf>
    <xf numFmtId="0" fontId="13" fillId="0" borderId="0" xfId="52" applyFont="1" applyBorder="1">
      <alignment/>
      <protection/>
    </xf>
    <xf numFmtId="0" fontId="12" fillId="0" borderId="11" xfId="52" applyFont="1" applyBorder="1">
      <alignment/>
      <protection/>
    </xf>
    <xf numFmtId="49" fontId="12" fillId="0" borderId="15" xfId="52" applyNumberFormat="1" applyFont="1" applyBorder="1">
      <alignment/>
      <protection/>
    </xf>
    <xf numFmtId="43" fontId="11" fillId="33" borderId="15" xfId="38" applyFont="1" applyFill="1" applyBorder="1" applyAlignment="1">
      <alignment/>
    </xf>
    <xf numFmtId="43" fontId="11" fillId="0" borderId="15" xfId="38" applyFont="1" applyFill="1" applyBorder="1" applyAlignment="1">
      <alignment horizontal="center"/>
    </xf>
    <xf numFmtId="0" fontId="11" fillId="0" borderId="0" xfId="52" applyFont="1" applyBorder="1" applyAlignment="1">
      <alignment horizontal="left"/>
      <protection/>
    </xf>
    <xf numFmtId="49" fontId="12" fillId="0" borderId="13" xfId="52" applyNumberFormat="1" applyFont="1" applyBorder="1">
      <alignment/>
      <protection/>
    </xf>
    <xf numFmtId="43" fontId="11" fillId="0" borderId="13" xfId="38" applyFont="1" applyBorder="1" applyAlignment="1">
      <alignment/>
    </xf>
    <xf numFmtId="0" fontId="11" fillId="0" borderId="15" xfId="52" applyFont="1" applyBorder="1" applyAlignment="1">
      <alignment horizontal="left"/>
      <protection/>
    </xf>
    <xf numFmtId="49" fontId="12" fillId="0" borderId="19" xfId="52" applyNumberFormat="1" applyFont="1" applyBorder="1">
      <alignment/>
      <protection/>
    </xf>
    <xf numFmtId="43" fontId="11" fillId="0" borderId="19" xfId="38" applyFont="1" applyBorder="1" applyAlignment="1">
      <alignment/>
    </xf>
    <xf numFmtId="49" fontId="12" fillId="0" borderId="33" xfId="52" applyNumberFormat="1" applyFont="1" applyBorder="1">
      <alignment/>
      <protection/>
    </xf>
    <xf numFmtId="0" fontId="11" fillId="0" borderId="11" xfId="52" applyFont="1" applyBorder="1" applyAlignment="1">
      <alignment horizontal="left"/>
      <protection/>
    </xf>
    <xf numFmtId="43" fontId="11" fillId="0" borderId="34" xfId="38" applyFont="1" applyBorder="1" applyAlignment="1">
      <alignment/>
    </xf>
    <xf numFmtId="43" fontId="11" fillId="0" borderId="34" xfId="38" applyNumberFormat="1" applyFont="1" applyBorder="1" applyAlignment="1">
      <alignment/>
    </xf>
    <xf numFmtId="43" fontId="56" fillId="34" borderId="0" xfId="38" applyNumberFormat="1" applyFont="1" applyFill="1" applyBorder="1" applyAlignment="1">
      <alignment/>
    </xf>
    <xf numFmtId="43" fontId="11" fillId="0" borderId="22" xfId="38" applyFont="1" applyFill="1" applyBorder="1" applyAlignment="1">
      <alignment/>
    </xf>
    <xf numFmtId="0" fontId="11" fillId="0" borderId="0" xfId="52" applyFont="1" applyFill="1" applyBorder="1" applyAlignment="1">
      <alignment horizontal="center"/>
      <protection/>
    </xf>
    <xf numFmtId="49" fontId="12" fillId="0" borderId="19" xfId="52" applyNumberFormat="1" applyFont="1" applyFill="1" applyBorder="1">
      <alignment/>
      <protection/>
    </xf>
    <xf numFmtId="190" fontId="11" fillId="0" borderId="15" xfId="38" applyNumberFormat="1" applyFont="1" applyFill="1" applyBorder="1" applyAlignment="1">
      <alignment horizontal="right"/>
    </xf>
    <xf numFmtId="190" fontId="56" fillId="34" borderId="0" xfId="38" applyNumberFormat="1" applyFont="1" applyFill="1" applyBorder="1" applyAlignment="1">
      <alignment horizontal="right"/>
    </xf>
    <xf numFmtId="43" fontId="11" fillId="0" borderId="26" xfId="38" applyFont="1" applyFill="1" applyBorder="1" applyAlignment="1">
      <alignment/>
    </xf>
    <xf numFmtId="40" fontId="11" fillId="0" borderId="15" xfId="38" applyNumberFormat="1" applyFont="1" applyFill="1" applyBorder="1" applyAlignment="1">
      <alignment/>
    </xf>
    <xf numFmtId="40" fontId="56" fillId="34" borderId="0" xfId="38" applyNumberFormat="1" applyFont="1" applyFill="1" applyBorder="1" applyAlignment="1">
      <alignment/>
    </xf>
    <xf numFmtId="43" fontId="11" fillId="0" borderId="12" xfId="38" applyFont="1" applyFill="1" applyBorder="1" applyAlignment="1">
      <alignment/>
    </xf>
    <xf numFmtId="49" fontId="12" fillId="0" borderId="0" xfId="52" applyNumberFormat="1" applyFont="1" applyFill="1" applyBorder="1">
      <alignment/>
      <protection/>
    </xf>
    <xf numFmtId="40" fontId="11" fillId="0" borderId="34" xfId="38" applyNumberFormat="1" applyFont="1" applyFill="1" applyBorder="1" applyAlignment="1">
      <alignment/>
    </xf>
    <xf numFmtId="43" fontId="12" fillId="0" borderId="0" xfId="38" applyFont="1" applyAlignment="1">
      <alignment/>
    </xf>
    <xf numFmtId="0" fontId="11" fillId="0" borderId="0" xfId="52" applyFont="1">
      <alignment/>
      <protection/>
    </xf>
    <xf numFmtId="43" fontId="11" fillId="0" borderId="0" xfId="38" applyFont="1" applyAlignment="1">
      <alignment/>
    </xf>
    <xf numFmtId="43" fontId="12" fillId="0" borderId="0" xfId="52" applyNumberFormat="1" applyFont="1">
      <alignment/>
      <protection/>
    </xf>
    <xf numFmtId="190" fontId="11" fillId="0" borderId="0" xfId="52" applyNumberFormat="1" applyFont="1">
      <alignment/>
      <protection/>
    </xf>
    <xf numFmtId="0" fontId="3" fillId="33" borderId="0" xfId="49" applyFont="1" applyFill="1" applyBorder="1" applyAlignment="1">
      <alignment horizontal="center"/>
      <protection/>
    </xf>
    <xf numFmtId="0" fontId="3" fillId="0" borderId="12" xfId="51" applyFont="1" applyBorder="1" applyAlignment="1" applyProtection="1">
      <alignment vertical="center"/>
      <protection hidden="1"/>
    </xf>
    <xf numFmtId="0" fontId="3" fillId="0" borderId="13" xfId="51" applyFont="1" applyBorder="1" applyAlignment="1" applyProtection="1">
      <alignment vertical="center"/>
      <protection hidden="1"/>
    </xf>
    <xf numFmtId="0" fontId="3" fillId="0" borderId="12" xfId="51" applyFont="1" applyBorder="1" applyAlignment="1" applyProtection="1">
      <alignment horizontal="center" vertical="center"/>
      <protection hidden="1"/>
    </xf>
    <xf numFmtId="0" fontId="3" fillId="0" borderId="13" xfId="51" applyFont="1" applyBorder="1" applyAlignment="1" applyProtection="1">
      <alignment horizontal="center" vertical="center"/>
      <protection hidden="1"/>
    </xf>
    <xf numFmtId="43" fontId="3" fillId="0" borderId="14" xfId="36" applyFont="1" applyBorder="1" applyAlignment="1" applyProtection="1">
      <alignment horizontal="center" vertical="center"/>
      <protection hidden="1"/>
    </xf>
    <xf numFmtId="43" fontId="3" fillId="0" borderId="17" xfId="36" applyFont="1" applyBorder="1" applyAlignment="1" applyProtection="1">
      <alignment horizontal="center" vertical="center"/>
      <protection hidden="1"/>
    </xf>
    <xf numFmtId="189" fontId="7" fillId="0" borderId="18" xfId="51" applyNumberFormat="1" applyFont="1" applyBorder="1" applyAlignment="1">
      <alignment horizontal="left"/>
      <protection/>
    </xf>
    <xf numFmtId="0" fontId="7" fillId="0" borderId="0" xfId="51" applyFont="1" applyAlignment="1">
      <alignment horizontal="left" vertical="center"/>
      <protection/>
    </xf>
    <xf numFmtId="189" fontId="7" fillId="0" borderId="18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0" xfId="51" applyFont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0" fontId="11" fillId="0" borderId="29" xfId="52" applyFont="1" applyFill="1" applyBorder="1" applyAlignment="1">
      <alignment horizontal="center"/>
      <protection/>
    </xf>
    <xf numFmtId="0" fontId="11" fillId="0" borderId="30" xfId="52" applyFont="1" applyFill="1" applyBorder="1" applyAlignment="1">
      <alignment horizontal="center"/>
      <protection/>
    </xf>
    <xf numFmtId="0" fontId="11" fillId="0" borderId="24" xfId="52" applyFont="1" applyFill="1" applyBorder="1" applyAlignment="1">
      <alignment horizontal="right"/>
      <protection/>
    </xf>
    <xf numFmtId="0" fontId="11" fillId="0" borderId="28" xfId="52" applyFont="1" applyFill="1" applyBorder="1" applyAlignment="1">
      <alignment horizontal="right"/>
      <protection/>
    </xf>
    <xf numFmtId="0" fontId="11" fillId="0" borderId="29" xfId="52" applyFont="1" applyFill="1" applyBorder="1" applyAlignment="1">
      <alignment horizontal="center" vertical="center"/>
      <protection/>
    </xf>
    <xf numFmtId="0" fontId="11" fillId="0" borderId="30" xfId="52" applyFont="1" applyFill="1" applyBorder="1" applyAlignment="1">
      <alignment horizontal="center" vertical="center"/>
      <protection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4" xfId="40"/>
    <cellStyle name="เครื่องหมายจุลภาค 5" xfId="41"/>
    <cellStyle name="เครื่องหมายจุลภาค 6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3" xfId="50"/>
    <cellStyle name="ปกติ 4" xfId="51"/>
    <cellStyle name="ปกติ_รายงานงบเดือนรายรับ2551" xfId="52"/>
    <cellStyle name="ป้อนค่า" xfId="53"/>
    <cellStyle name="ปานกลาง" xfId="54"/>
    <cellStyle name="Percent" xfId="55"/>
    <cellStyle name="เปอร์เซ็นต์ 2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20" sqref="A20"/>
    </sheetView>
  </sheetViews>
  <sheetFormatPr defaultColWidth="9.140625" defaultRowHeight="24.75" customHeight="1"/>
  <cols>
    <col min="1" max="1" width="57.8515625" style="1" bestFit="1" customWidth="1"/>
    <col min="2" max="2" width="7.57421875" style="1" bestFit="1" customWidth="1"/>
    <col min="3" max="4" width="12.00390625" style="1" bestFit="1" customWidth="1"/>
    <col min="5" max="16384" width="9.00390625" style="1" customWidth="1"/>
  </cols>
  <sheetData>
    <row r="1" spans="1:4" ht="24.75" customHeight="1">
      <c r="A1" s="220" t="s">
        <v>0</v>
      </c>
      <c r="B1" s="220"/>
      <c r="C1" s="220"/>
      <c r="D1" s="220"/>
    </row>
    <row r="2" spans="1:4" ht="24.75" customHeight="1">
      <c r="A2" s="220" t="s">
        <v>1</v>
      </c>
      <c r="B2" s="220"/>
      <c r="C2" s="220"/>
      <c r="D2" s="220"/>
    </row>
    <row r="3" spans="1:4" ht="24.75" customHeight="1">
      <c r="A3" s="220" t="s">
        <v>2</v>
      </c>
      <c r="B3" s="220"/>
      <c r="C3" s="220"/>
      <c r="D3" s="220"/>
    </row>
    <row r="4" spans="1:4" ht="24.75" customHeight="1">
      <c r="A4" s="2" t="s">
        <v>3</v>
      </c>
      <c r="B4" s="2" t="s">
        <v>4</v>
      </c>
      <c r="C4" s="3" t="s">
        <v>5</v>
      </c>
      <c r="D4" s="3" t="s">
        <v>6</v>
      </c>
    </row>
    <row r="5" spans="1:4" ht="24.75" customHeight="1">
      <c r="A5" s="4" t="s">
        <v>7</v>
      </c>
      <c r="B5" s="5" t="s">
        <v>8</v>
      </c>
      <c r="C5" s="6"/>
      <c r="D5" s="7"/>
    </row>
    <row r="6" spans="1:4" ht="24.75" customHeight="1">
      <c r="A6" s="4" t="s">
        <v>9</v>
      </c>
      <c r="B6" s="5" t="s">
        <v>10</v>
      </c>
      <c r="C6" s="6">
        <v>5292903.38</v>
      </c>
      <c r="D6" s="7"/>
    </row>
    <row r="7" spans="1:4" ht="24.75" customHeight="1">
      <c r="A7" s="4" t="s">
        <v>11</v>
      </c>
      <c r="B7" s="5" t="s">
        <v>10</v>
      </c>
      <c r="C7" s="6"/>
      <c r="D7" s="7"/>
    </row>
    <row r="8" spans="1:4" ht="24.75" customHeight="1">
      <c r="A8" s="4" t="s">
        <v>12</v>
      </c>
      <c r="B8" s="5" t="s">
        <v>10</v>
      </c>
      <c r="C8" s="8">
        <v>1269302.21</v>
      </c>
      <c r="D8" s="7"/>
    </row>
    <row r="9" spans="1:4" ht="24.75" customHeight="1">
      <c r="A9" s="4" t="s">
        <v>13</v>
      </c>
      <c r="B9" s="5" t="s">
        <v>10</v>
      </c>
      <c r="C9" s="9">
        <v>0</v>
      </c>
      <c r="D9" s="7"/>
    </row>
    <row r="10" spans="1:4" ht="24.75" customHeight="1">
      <c r="A10" s="4" t="s">
        <v>14</v>
      </c>
      <c r="B10" s="5" t="s">
        <v>10</v>
      </c>
      <c r="C10" s="6">
        <v>18670024.56</v>
      </c>
      <c r="D10" s="7"/>
    </row>
    <row r="11" spans="1:4" ht="24.75" customHeight="1">
      <c r="A11" s="4" t="s">
        <v>15</v>
      </c>
      <c r="B11" s="5" t="s">
        <v>10</v>
      </c>
      <c r="C11" s="6">
        <v>701428.83</v>
      </c>
      <c r="D11" s="7"/>
    </row>
    <row r="12" spans="1:4" ht="24.75" customHeight="1">
      <c r="A12" s="4" t="s">
        <v>16</v>
      </c>
      <c r="B12" s="5" t="s">
        <v>10</v>
      </c>
      <c r="C12" s="6">
        <v>16130290.93</v>
      </c>
      <c r="D12" s="7"/>
    </row>
    <row r="13" spans="1:4" ht="24.75" customHeight="1">
      <c r="A13" s="4" t="s">
        <v>17</v>
      </c>
      <c r="B13" s="10">
        <v>701</v>
      </c>
      <c r="C13" s="6">
        <v>1681293.82</v>
      </c>
      <c r="D13" s="7"/>
    </row>
    <row r="14" spans="1:4" ht="24.75" customHeight="1">
      <c r="A14" s="4" t="s">
        <v>18</v>
      </c>
      <c r="B14" s="10" t="s">
        <v>19</v>
      </c>
      <c r="C14" s="6">
        <v>6942.6</v>
      </c>
      <c r="D14" s="7"/>
    </row>
    <row r="15" spans="1:4" ht="24.75" customHeight="1">
      <c r="A15" s="4" t="s">
        <v>20</v>
      </c>
      <c r="B15" s="11">
        <v>707</v>
      </c>
      <c r="C15" s="6">
        <v>42344</v>
      </c>
      <c r="D15" s="7"/>
    </row>
    <row r="16" spans="1:4" ht="24.75" customHeight="1">
      <c r="A16" s="4" t="s">
        <v>21</v>
      </c>
      <c r="B16" s="12" t="s">
        <v>22</v>
      </c>
      <c r="C16" s="9">
        <v>0</v>
      </c>
      <c r="D16" s="7"/>
    </row>
    <row r="17" spans="1:4" ht="24.75" customHeight="1">
      <c r="A17" s="4" t="s">
        <v>23</v>
      </c>
      <c r="B17" s="5" t="s">
        <v>24</v>
      </c>
      <c r="C17" s="8">
        <v>5720</v>
      </c>
      <c r="D17" s="7"/>
    </row>
    <row r="18" spans="1:4" ht="24.75" customHeight="1">
      <c r="A18" s="4" t="s">
        <v>25</v>
      </c>
      <c r="B18" s="5"/>
      <c r="C18" s="8">
        <v>1511250</v>
      </c>
      <c r="D18" s="7"/>
    </row>
    <row r="19" spans="1:4" ht="24.75" customHeight="1">
      <c r="A19" s="4" t="s">
        <v>26</v>
      </c>
      <c r="B19" s="10">
        <v>100</v>
      </c>
      <c r="C19" s="8">
        <v>7001576.44</v>
      </c>
      <c r="D19" s="7"/>
    </row>
    <row r="20" spans="1:4" ht="24.75" customHeight="1">
      <c r="A20" s="4" t="s">
        <v>27</v>
      </c>
      <c r="B20" s="10">
        <v>120</v>
      </c>
      <c r="C20" s="6">
        <v>202030</v>
      </c>
      <c r="D20" s="7"/>
    </row>
    <row r="21" spans="1:4" ht="24.75" customHeight="1">
      <c r="A21" s="4" t="s">
        <v>28</v>
      </c>
      <c r="B21" s="10">
        <v>130</v>
      </c>
      <c r="C21" s="6">
        <v>3078100.12</v>
      </c>
      <c r="D21" s="7"/>
    </row>
    <row r="22" spans="1:4" ht="24.75" customHeight="1">
      <c r="A22" s="4" t="s">
        <v>29</v>
      </c>
      <c r="B22" s="10">
        <v>200</v>
      </c>
      <c r="C22" s="6">
        <v>289686</v>
      </c>
      <c r="D22" s="7"/>
    </row>
    <row r="23" spans="1:4" ht="24.75" customHeight="1">
      <c r="A23" s="4" t="s">
        <v>30</v>
      </c>
      <c r="B23" s="10">
        <v>250</v>
      </c>
      <c r="C23" s="6">
        <v>3697873.48</v>
      </c>
      <c r="D23" s="7"/>
    </row>
    <row r="24" spans="1:4" ht="24.75" customHeight="1">
      <c r="A24" s="4" t="s">
        <v>31</v>
      </c>
      <c r="B24" s="10">
        <v>270</v>
      </c>
      <c r="C24" s="6">
        <v>2607313.44</v>
      </c>
      <c r="D24" s="7"/>
    </row>
    <row r="25" spans="1:4" ht="24.75" customHeight="1">
      <c r="A25" s="4" t="s">
        <v>32</v>
      </c>
      <c r="B25" s="10">
        <v>300</v>
      </c>
      <c r="C25" s="6">
        <v>298550.79</v>
      </c>
      <c r="D25" s="7"/>
    </row>
    <row r="26" spans="1:4" ht="24.75" customHeight="1">
      <c r="A26" s="4" t="s">
        <v>33</v>
      </c>
      <c r="B26" s="10">
        <v>450</v>
      </c>
      <c r="C26" s="6">
        <v>392010</v>
      </c>
      <c r="D26" s="7"/>
    </row>
    <row r="27" spans="1:4" ht="24.75" customHeight="1">
      <c r="A27" s="4" t="s">
        <v>34</v>
      </c>
      <c r="B27" s="10">
        <v>500</v>
      </c>
      <c r="C27" s="6">
        <v>5087100</v>
      </c>
      <c r="D27" s="7"/>
    </row>
    <row r="28" spans="1:4" ht="24.75" customHeight="1">
      <c r="A28" s="4" t="s">
        <v>35</v>
      </c>
      <c r="B28" s="13" t="s">
        <v>36</v>
      </c>
      <c r="C28" s="6">
        <v>1128631</v>
      </c>
      <c r="D28" s="7"/>
    </row>
    <row r="29" spans="1:4" ht="24.75" customHeight="1">
      <c r="A29" s="4" t="s">
        <v>37</v>
      </c>
      <c r="B29" s="10">
        <v>400</v>
      </c>
      <c r="C29" s="6">
        <v>2919200</v>
      </c>
      <c r="D29" s="7"/>
    </row>
    <row r="30" spans="1:4" ht="24.75" customHeight="1">
      <c r="A30" s="4" t="s">
        <v>38</v>
      </c>
      <c r="B30" s="10"/>
      <c r="C30" s="6">
        <v>1229373.78</v>
      </c>
      <c r="D30" s="7"/>
    </row>
    <row r="31" spans="1:4" ht="24.75" customHeight="1">
      <c r="A31" s="14" t="s">
        <v>39</v>
      </c>
      <c r="B31" s="10"/>
      <c r="C31" s="6">
        <v>499690</v>
      </c>
      <c r="D31" s="7"/>
    </row>
    <row r="32" spans="1:4" ht="24.75" customHeight="1">
      <c r="A32" s="14" t="s">
        <v>40</v>
      </c>
      <c r="B32" s="10"/>
      <c r="C32" s="6">
        <f>897500+897500</f>
        <v>1795000</v>
      </c>
      <c r="D32" s="7"/>
    </row>
    <row r="33" spans="1:4" ht="24.75" customHeight="1">
      <c r="A33" s="15" t="s">
        <v>41</v>
      </c>
      <c r="B33" s="10"/>
      <c r="C33" s="6">
        <f>205700+205700</f>
        <v>411400</v>
      </c>
      <c r="D33" s="7"/>
    </row>
    <row r="34" spans="1:4" ht="24.75" customHeight="1">
      <c r="A34" s="4" t="s">
        <v>42</v>
      </c>
      <c r="B34" s="10"/>
      <c r="C34" s="6">
        <f>952000+159000</f>
        <v>1111000</v>
      </c>
      <c r="D34" s="7"/>
    </row>
    <row r="35" spans="1:4" ht="24.75" customHeight="1">
      <c r="A35" s="4" t="s">
        <v>43</v>
      </c>
      <c r="B35" s="10" t="s">
        <v>44</v>
      </c>
      <c r="C35" s="6">
        <f>1997700+252000-800+245600+245600</f>
        <v>2740100</v>
      </c>
      <c r="D35" s="7"/>
    </row>
    <row r="36" spans="1:4" ht="24.75" customHeight="1">
      <c r="A36" s="4" t="s">
        <v>45</v>
      </c>
      <c r="B36" s="10" t="s">
        <v>44</v>
      </c>
      <c r="C36" s="6">
        <f>8142500+1008400-12800+1009500-6500+1006100</f>
        <v>11147200</v>
      </c>
      <c r="D36" s="7"/>
    </row>
    <row r="37" spans="1:4" ht="24.75" customHeight="1">
      <c r="A37" s="4" t="s">
        <v>46</v>
      </c>
      <c r="B37" s="10"/>
      <c r="C37" s="6">
        <f>31500+3675+3675+4350</f>
        <v>43200</v>
      </c>
      <c r="D37" s="7"/>
    </row>
    <row r="38" spans="1:4" ht="24.75" customHeight="1">
      <c r="A38" s="4" t="s">
        <v>47</v>
      </c>
      <c r="B38" s="10"/>
      <c r="C38" s="6">
        <f>936954+267605.48+141740</f>
        <v>1346299.48</v>
      </c>
      <c r="D38" s="7"/>
    </row>
    <row r="39" spans="1:4" ht="24.75" customHeight="1">
      <c r="A39" s="4" t="s">
        <v>48</v>
      </c>
      <c r="B39" s="10"/>
      <c r="C39" s="6">
        <f>687314+73500+73500</f>
        <v>834314</v>
      </c>
      <c r="D39" s="7"/>
    </row>
    <row r="40" spans="1:4" ht="24.75" customHeight="1">
      <c r="A40" s="4" t="s">
        <v>49</v>
      </c>
      <c r="B40" s="10"/>
      <c r="C40" s="9"/>
      <c r="D40" s="8">
        <v>1511250</v>
      </c>
    </row>
    <row r="41" spans="1:4" ht="24.75" customHeight="1">
      <c r="A41" s="4" t="s">
        <v>50</v>
      </c>
      <c r="B41" s="10">
        <v>821</v>
      </c>
      <c r="C41" s="9"/>
      <c r="D41" s="16">
        <f>30266310.12+1400+10666740.19+4763600.42+5391779.03+4068675.53+5951609.82+3286730.82</f>
        <v>64396845.93000001</v>
      </c>
    </row>
    <row r="42" spans="1:4" ht="24.75" customHeight="1">
      <c r="A42" s="4" t="s">
        <v>51</v>
      </c>
      <c r="B42" s="10">
        <v>900</v>
      </c>
      <c r="C42" s="9"/>
      <c r="D42" s="16">
        <v>1278379.48</v>
      </c>
    </row>
    <row r="43" spans="1:4" ht="24.75" customHeight="1">
      <c r="A43" s="4" t="s">
        <v>52</v>
      </c>
      <c r="B43" s="10"/>
      <c r="C43" s="5"/>
      <c r="D43" s="7" t="s">
        <v>53</v>
      </c>
    </row>
    <row r="44" spans="1:4" ht="24.75" customHeight="1">
      <c r="A44" s="4" t="s">
        <v>54</v>
      </c>
      <c r="B44" s="10">
        <v>600</v>
      </c>
      <c r="C44" s="5"/>
      <c r="D44" s="7">
        <v>0</v>
      </c>
    </row>
    <row r="45" spans="1:4" ht="24.75" customHeight="1">
      <c r="A45" s="4" t="s">
        <v>55</v>
      </c>
      <c r="B45" s="10">
        <v>700</v>
      </c>
      <c r="C45" s="5"/>
      <c r="D45" s="16">
        <v>9935395.03</v>
      </c>
    </row>
    <row r="46" spans="1:4" ht="24.75" customHeight="1">
      <c r="A46" s="4" t="s">
        <v>56</v>
      </c>
      <c r="B46" s="10" t="s">
        <v>57</v>
      </c>
      <c r="C46" s="5"/>
      <c r="D46" s="16">
        <v>15305505.59</v>
      </c>
    </row>
    <row r="47" spans="1:4" ht="24.75" customHeight="1">
      <c r="A47" s="4" t="s">
        <v>58</v>
      </c>
      <c r="B47" s="10" t="s">
        <v>59</v>
      </c>
      <c r="C47" s="5"/>
      <c r="D47" s="16"/>
    </row>
    <row r="48" spans="1:4" ht="24.75" customHeight="1">
      <c r="A48" s="4" t="s">
        <v>60</v>
      </c>
      <c r="B48" s="10" t="s">
        <v>10</v>
      </c>
      <c r="C48" s="5"/>
      <c r="D48" s="16">
        <v>743772.83</v>
      </c>
    </row>
    <row r="49" spans="1:4" ht="24.75" customHeight="1">
      <c r="A49" s="4" t="s">
        <v>61</v>
      </c>
      <c r="B49" s="10"/>
      <c r="C49" s="5"/>
      <c r="D49" s="7"/>
    </row>
    <row r="50" spans="1:4" ht="24.75" customHeight="1">
      <c r="A50" s="17"/>
      <c r="B50" s="17"/>
      <c r="C50" s="18">
        <f>SUM(C5:C49)</f>
        <v>93171148.86</v>
      </c>
      <c r="D50" s="18">
        <f>SUM(D5:D49)</f>
        <v>93171148.86000001</v>
      </c>
    </row>
  </sheetData>
  <sheetProtection/>
  <mergeCells count="3">
    <mergeCell ref="A1:D1"/>
    <mergeCell ref="A2:D2"/>
    <mergeCell ref="A3:D3"/>
  </mergeCells>
  <printOptions/>
  <pageMargins left="0.7" right="0.51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56"/>
  <sheetViews>
    <sheetView zoomScalePageLayoutView="0" workbookViewId="0" topLeftCell="BH1">
      <selection activeCell="BI21" sqref="BI21"/>
    </sheetView>
  </sheetViews>
  <sheetFormatPr defaultColWidth="9.140625" defaultRowHeight="15"/>
  <cols>
    <col min="1" max="1" width="48.00390625" style="22" hidden="1" customWidth="1"/>
    <col min="2" max="2" width="7.421875" style="117" hidden="1" customWidth="1"/>
    <col min="3" max="3" width="14.00390625" style="50" hidden="1" customWidth="1"/>
    <col min="4" max="4" width="13.00390625" style="117" hidden="1" customWidth="1"/>
    <col min="5" max="5" width="12.7109375" style="118" hidden="1" customWidth="1"/>
    <col min="6" max="6" width="13.7109375" style="22" hidden="1" customWidth="1"/>
    <col min="7" max="7" width="48.00390625" style="22" hidden="1" customWidth="1"/>
    <col min="8" max="8" width="7.421875" style="22" hidden="1" customWidth="1"/>
    <col min="9" max="9" width="13.57421875" style="22" hidden="1" customWidth="1"/>
    <col min="10" max="10" width="13.00390625" style="113" hidden="1" customWidth="1"/>
    <col min="11" max="11" width="14.421875" style="22" hidden="1" customWidth="1"/>
    <col min="12" max="12" width="13.140625" style="22" hidden="1" customWidth="1"/>
    <col min="13" max="13" width="49.28125" style="22" hidden="1" customWidth="1"/>
    <col min="14" max="14" width="9.00390625" style="22" hidden="1" customWidth="1"/>
    <col min="15" max="15" width="14.00390625" style="22" hidden="1" customWidth="1"/>
    <col min="16" max="16" width="11.140625" style="22" hidden="1" customWidth="1"/>
    <col min="17" max="17" width="14.421875" style="22" hidden="1" customWidth="1"/>
    <col min="18" max="18" width="9.00390625" style="22" hidden="1" customWidth="1"/>
    <col min="19" max="19" width="52.140625" style="22" hidden="1" customWidth="1"/>
    <col min="20" max="20" width="9.00390625" style="22" hidden="1" customWidth="1"/>
    <col min="21" max="21" width="14.00390625" style="22" hidden="1" customWidth="1"/>
    <col min="22" max="22" width="11.140625" style="22" hidden="1" customWidth="1"/>
    <col min="23" max="23" width="18.421875" style="22" hidden="1" customWidth="1"/>
    <col min="24" max="24" width="9.00390625" style="22" hidden="1" customWidth="1"/>
    <col min="25" max="25" width="52.140625" style="22" hidden="1" customWidth="1"/>
    <col min="26" max="26" width="9.00390625" style="22" hidden="1" customWidth="1"/>
    <col min="27" max="27" width="14.00390625" style="22" hidden="1" customWidth="1"/>
    <col min="28" max="28" width="11.140625" style="22" hidden="1" customWidth="1"/>
    <col min="29" max="29" width="12.421875" style="22" hidden="1" customWidth="1"/>
    <col min="30" max="30" width="9.00390625" style="22" hidden="1" customWidth="1"/>
    <col min="31" max="31" width="52.140625" style="22" hidden="1" customWidth="1"/>
    <col min="32" max="32" width="9.00390625" style="22" hidden="1" customWidth="1"/>
    <col min="33" max="33" width="14.00390625" style="22" hidden="1" customWidth="1"/>
    <col min="34" max="34" width="12.57421875" style="22" hidden="1" customWidth="1"/>
    <col min="35" max="35" width="12.421875" style="22" hidden="1" customWidth="1"/>
    <col min="36" max="36" width="13.7109375" style="22" hidden="1" customWidth="1"/>
    <col min="37" max="37" width="52.140625" style="22" hidden="1" customWidth="1"/>
    <col min="38" max="38" width="0" style="22" hidden="1" customWidth="1"/>
    <col min="39" max="39" width="14.00390625" style="22" hidden="1" customWidth="1"/>
    <col min="40" max="40" width="12.57421875" style="22" hidden="1" customWidth="1"/>
    <col min="41" max="41" width="12.421875" style="22" hidden="1" customWidth="1"/>
    <col min="42" max="42" width="13.7109375" style="22" hidden="1" customWidth="1"/>
    <col min="43" max="43" width="52.140625" style="22" hidden="1" customWidth="1"/>
    <col min="44" max="44" width="0" style="22" hidden="1" customWidth="1"/>
    <col min="45" max="45" width="14.00390625" style="22" hidden="1" customWidth="1"/>
    <col min="46" max="46" width="12.57421875" style="22" hidden="1" customWidth="1"/>
    <col min="47" max="47" width="12.421875" style="22" hidden="1" customWidth="1"/>
    <col min="48" max="48" width="0" style="22" hidden="1" customWidth="1"/>
    <col min="49" max="49" width="52.140625" style="22" hidden="1" customWidth="1"/>
    <col min="50" max="50" width="0" style="22" hidden="1" customWidth="1"/>
    <col min="51" max="51" width="14.00390625" style="22" hidden="1" customWidth="1"/>
    <col min="52" max="52" width="12.57421875" style="22" hidden="1" customWidth="1"/>
    <col min="53" max="53" width="12.421875" style="22" hidden="1" customWidth="1"/>
    <col min="54" max="54" width="0" style="22" hidden="1" customWidth="1"/>
    <col min="55" max="55" width="52.140625" style="22" hidden="1" customWidth="1"/>
    <col min="56" max="56" width="0" style="22" hidden="1" customWidth="1"/>
    <col min="57" max="57" width="14.00390625" style="22" hidden="1" customWidth="1"/>
    <col min="58" max="58" width="12.57421875" style="22" hidden="1" customWidth="1"/>
    <col min="59" max="59" width="12.421875" style="22" hidden="1" customWidth="1"/>
    <col min="60" max="60" width="11.28125" style="22" bestFit="1" customWidth="1"/>
    <col min="61" max="61" width="52.140625" style="22" customWidth="1"/>
    <col min="62" max="62" width="9.00390625" style="22" customWidth="1"/>
    <col min="63" max="63" width="14.00390625" style="22" bestFit="1" customWidth="1"/>
    <col min="64" max="64" width="12.57421875" style="22" bestFit="1" customWidth="1"/>
    <col min="65" max="65" width="12.421875" style="22" bestFit="1" customWidth="1"/>
    <col min="66" max="66" width="12.57421875" style="22" bestFit="1" customWidth="1"/>
    <col min="67" max="67" width="52.140625" style="22" hidden="1" customWidth="1"/>
    <col min="68" max="68" width="0" style="22" hidden="1" customWidth="1"/>
    <col min="69" max="69" width="14.00390625" style="22" hidden="1" customWidth="1"/>
    <col min="70" max="70" width="12.57421875" style="22" hidden="1" customWidth="1"/>
    <col min="71" max="71" width="12.421875" style="22" hidden="1" customWidth="1"/>
    <col min="72" max="16384" width="9.00390625" style="22" customWidth="1"/>
  </cols>
  <sheetData>
    <row r="1" spans="1:71" ht="26.25">
      <c r="A1" s="19" t="s">
        <v>62</v>
      </c>
      <c r="B1" s="20"/>
      <c r="C1" s="21"/>
      <c r="D1" s="20"/>
      <c r="E1" s="20"/>
      <c r="G1" s="230" t="s">
        <v>63</v>
      </c>
      <c r="H1" s="230"/>
      <c r="I1" s="230"/>
      <c r="J1" s="230"/>
      <c r="K1" s="230"/>
      <c r="M1" s="230" t="s">
        <v>64</v>
      </c>
      <c r="N1" s="230"/>
      <c r="O1" s="230"/>
      <c r="P1" s="230"/>
      <c r="Q1" s="230"/>
      <c r="S1" s="230" t="s">
        <v>65</v>
      </c>
      <c r="T1" s="230"/>
      <c r="U1" s="230"/>
      <c r="V1" s="230"/>
      <c r="W1" s="20" t="s">
        <v>66</v>
      </c>
      <c r="Y1" s="230" t="s">
        <v>65</v>
      </c>
      <c r="Z1" s="230"/>
      <c r="AA1" s="230"/>
      <c r="AB1" s="230"/>
      <c r="AC1" s="20" t="s">
        <v>66</v>
      </c>
      <c r="AE1" s="230" t="s">
        <v>65</v>
      </c>
      <c r="AF1" s="230"/>
      <c r="AG1" s="230"/>
      <c r="AH1" s="230"/>
      <c r="AI1" s="20" t="s">
        <v>66</v>
      </c>
      <c r="AK1" s="230" t="s">
        <v>65</v>
      </c>
      <c r="AL1" s="230"/>
      <c r="AM1" s="230"/>
      <c r="AN1" s="230"/>
      <c r="AO1" s="20" t="s">
        <v>66</v>
      </c>
      <c r="AQ1" s="230" t="s">
        <v>65</v>
      </c>
      <c r="AR1" s="230"/>
      <c r="AS1" s="230"/>
      <c r="AT1" s="230"/>
      <c r="AU1" s="20" t="s">
        <v>66</v>
      </c>
      <c r="AW1" s="230" t="s">
        <v>65</v>
      </c>
      <c r="AX1" s="230"/>
      <c r="AY1" s="230"/>
      <c r="AZ1" s="230"/>
      <c r="BA1" s="20" t="s">
        <v>66</v>
      </c>
      <c r="BC1" s="230" t="s">
        <v>65</v>
      </c>
      <c r="BD1" s="230"/>
      <c r="BE1" s="230"/>
      <c r="BF1" s="230"/>
      <c r="BG1" s="20" t="s">
        <v>66</v>
      </c>
      <c r="BI1" s="230" t="s">
        <v>65</v>
      </c>
      <c r="BJ1" s="230"/>
      <c r="BK1" s="230"/>
      <c r="BL1" s="230"/>
      <c r="BM1" s="20" t="s">
        <v>66</v>
      </c>
      <c r="BO1" s="230" t="s">
        <v>65</v>
      </c>
      <c r="BP1" s="230"/>
      <c r="BQ1" s="230"/>
      <c r="BR1" s="230"/>
      <c r="BS1" s="20" t="s">
        <v>66</v>
      </c>
    </row>
    <row r="2" spans="1:71" ht="26.25">
      <c r="A2" s="230" t="s">
        <v>67</v>
      </c>
      <c r="B2" s="230"/>
      <c r="C2" s="230"/>
      <c r="D2" s="230"/>
      <c r="E2" s="230"/>
      <c r="G2" s="230" t="s">
        <v>67</v>
      </c>
      <c r="H2" s="230"/>
      <c r="I2" s="230"/>
      <c r="J2" s="230"/>
      <c r="K2" s="230"/>
      <c r="M2" s="231" t="s">
        <v>68</v>
      </c>
      <c r="N2" s="231"/>
      <c r="O2" s="231"/>
      <c r="P2" s="231"/>
      <c r="Q2" s="231"/>
      <c r="S2" s="228" t="s">
        <v>69</v>
      </c>
      <c r="T2" s="228"/>
      <c r="U2" s="228"/>
      <c r="V2" s="228"/>
      <c r="W2" s="228"/>
      <c r="Y2" s="228" t="s">
        <v>69</v>
      </c>
      <c r="Z2" s="228"/>
      <c r="AA2" s="228"/>
      <c r="AB2" s="228"/>
      <c r="AC2" s="228"/>
      <c r="AE2" s="228" t="s">
        <v>69</v>
      </c>
      <c r="AF2" s="228"/>
      <c r="AG2" s="228"/>
      <c r="AH2" s="228"/>
      <c r="AI2" s="228"/>
      <c r="AK2" s="228" t="s">
        <v>69</v>
      </c>
      <c r="AL2" s="228"/>
      <c r="AM2" s="228"/>
      <c r="AN2" s="228"/>
      <c r="AO2" s="228"/>
      <c r="AQ2" s="228" t="s">
        <v>69</v>
      </c>
      <c r="AR2" s="228"/>
      <c r="AS2" s="228"/>
      <c r="AT2" s="228"/>
      <c r="AU2" s="228"/>
      <c r="AW2" s="228" t="s">
        <v>69</v>
      </c>
      <c r="AX2" s="228"/>
      <c r="AY2" s="228"/>
      <c r="AZ2" s="228"/>
      <c r="BA2" s="228"/>
      <c r="BC2" s="228" t="s">
        <v>69</v>
      </c>
      <c r="BD2" s="228"/>
      <c r="BE2" s="228"/>
      <c r="BF2" s="228"/>
      <c r="BG2" s="228"/>
      <c r="BI2" s="228" t="s">
        <v>69</v>
      </c>
      <c r="BJ2" s="228"/>
      <c r="BK2" s="228"/>
      <c r="BL2" s="228"/>
      <c r="BM2" s="228"/>
      <c r="BO2" s="228" t="s">
        <v>69</v>
      </c>
      <c r="BP2" s="228"/>
      <c r="BQ2" s="228"/>
      <c r="BR2" s="228"/>
      <c r="BS2" s="228"/>
    </row>
    <row r="3" spans="1:71" ht="26.25">
      <c r="A3" s="229" t="s">
        <v>70</v>
      </c>
      <c r="B3" s="229"/>
      <c r="C3" s="229"/>
      <c r="D3" s="229"/>
      <c r="E3" s="229"/>
      <c r="G3" s="229" t="s">
        <v>71</v>
      </c>
      <c r="H3" s="229"/>
      <c r="I3" s="229"/>
      <c r="J3" s="229"/>
      <c r="K3" s="229"/>
      <c r="M3" s="229" t="s">
        <v>72</v>
      </c>
      <c r="N3" s="229"/>
      <c r="O3" s="229"/>
      <c r="P3" s="229"/>
      <c r="Q3" s="229"/>
      <c r="S3" s="227" t="s">
        <v>73</v>
      </c>
      <c r="T3" s="227"/>
      <c r="U3" s="227"/>
      <c r="V3" s="227"/>
      <c r="W3" s="227"/>
      <c r="Y3" s="227" t="s">
        <v>74</v>
      </c>
      <c r="Z3" s="227"/>
      <c r="AA3" s="227"/>
      <c r="AB3" s="227"/>
      <c r="AC3" s="227"/>
      <c r="AE3" s="227" t="s">
        <v>75</v>
      </c>
      <c r="AF3" s="227"/>
      <c r="AG3" s="227"/>
      <c r="AH3" s="227"/>
      <c r="AI3" s="227"/>
      <c r="AK3" s="227" t="s">
        <v>76</v>
      </c>
      <c r="AL3" s="227"/>
      <c r="AM3" s="227"/>
      <c r="AN3" s="227"/>
      <c r="AO3" s="227"/>
      <c r="AQ3" s="227" t="s">
        <v>77</v>
      </c>
      <c r="AR3" s="227"/>
      <c r="AS3" s="227"/>
      <c r="AT3" s="227"/>
      <c r="AU3" s="227"/>
      <c r="AW3" s="227" t="s">
        <v>78</v>
      </c>
      <c r="AX3" s="227"/>
      <c r="AY3" s="227"/>
      <c r="AZ3" s="227"/>
      <c r="BA3" s="227"/>
      <c r="BC3" s="227" t="s">
        <v>79</v>
      </c>
      <c r="BD3" s="227"/>
      <c r="BE3" s="227"/>
      <c r="BF3" s="227"/>
      <c r="BG3" s="227"/>
      <c r="BI3" s="227" t="s">
        <v>80</v>
      </c>
      <c r="BJ3" s="227"/>
      <c r="BK3" s="227"/>
      <c r="BL3" s="227"/>
      <c r="BM3" s="227"/>
      <c r="BO3" s="227" t="s">
        <v>81</v>
      </c>
      <c r="BP3" s="227"/>
      <c r="BQ3" s="227"/>
      <c r="BR3" s="227"/>
      <c r="BS3" s="227"/>
    </row>
    <row r="4" spans="1:71" ht="24">
      <c r="A4" s="223" t="s">
        <v>3</v>
      </c>
      <c r="B4" s="223" t="s">
        <v>4</v>
      </c>
      <c r="C4" s="225" t="s">
        <v>82</v>
      </c>
      <c r="D4" s="223" t="s">
        <v>83</v>
      </c>
      <c r="E4" s="23" t="s">
        <v>84</v>
      </c>
      <c r="F4" s="24"/>
      <c r="G4" s="223" t="s">
        <v>3</v>
      </c>
      <c r="H4" s="223" t="s">
        <v>4</v>
      </c>
      <c r="I4" s="225" t="s">
        <v>82</v>
      </c>
      <c r="J4" s="221" t="s">
        <v>83</v>
      </c>
      <c r="K4" s="23" t="s">
        <v>84</v>
      </c>
      <c r="M4" s="223" t="s">
        <v>3</v>
      </c>
      <c r="N4" s="223" t="s">
        <v>4</v>
      </c>
      <c r="O4" s="225" t="s">
        <v>82</v>
      </c>
      <c r="P4" s="221" t="s">
        <v>83</v>
      </c>
      <c r="Q4" s="23" t="s">
        <v>84</v>
      </c>
      <c r="S4" s="223" t="s">
        <v>3</v>
      </c>
      <c r="T4" s="223" t="s">
        <v>4</v>
      </c>
      <c r="U4" s="225" t="s">
        <v>82</v>
      </c>
      <c r="V4" s="221" t="s">
        <v>83</v>
      </c>
      <c r="W4" s="23" t="s">
        <v>84</v>
      </c>
      <c r="Y4" s="223" t="s">
        <v>3</v>
      </c>
      <c r="Z4" s="223" t="s">
        <v>4</v>
      </c>
      <c r="AA4" s="225" t="s">
        <v>82</v>
      </c>
      <c r="AB4" s="221" t="s">
        <v>83</v>
      </c>
      <c r="AC4" s="23" t="s">
        <v>84</v>
      </c>
      <c r="AE4" s="223" t="s">
        <v>3</v>
      </c>
      <c r="AF4" s="223" t="s">
        <v>4</v>
      </c>
      <c r="AG4" s="225" t="s">
        <v>82</v>
      </c>
      <c r="AH4" s="221" t="s">
        <v>83</v>
      </c>
      <c r="AI4" s="23" t="s">
        <v>84</v>
      </c>
      <c r="AK4" s="223" t="s">
        <v>3</v>
      </c>
      <c r="AL4" s="223" t="s">
        <v>4</v>
      </c>
      <c r="AM4" s="225" t="s">
        <v>82</v>
      </c>
      <c r="AN4" s="221" t="s">
        <v>83</v>
      </c>
      <c r="AO4" s="23" t="s">
        <v>84</v>
      </c>
      <c r="AQ4" s="223" t="s">
        <v>3</v>
      </c>
      <c r="AR4" s="223" t="s">
        <v>4</v>
      </c>
      <c r="AS4" s="225" t="s">
        <v>82</v>
      </c>
      <c r="AT4" s="221" t="s">
        <v>83</v>
      </c>
      <c r="AU4" s="23" t="s">
        <v>84</v>
      </c>
      <c r="AW4" s="223" t="s">
        <v>3</v>
      </c>
      <c r="AX4" s="223" t="s">
        <v>4</v>
      </c>
      <c r="AY4" s="225" t="s">
        <v>82</v>
      </c>
      <c r="AZ4" s="221" t="s">
        <v>83</v>
      </c>
      <c r="BA4" s="23" t="s">
        <v>84</v>
      </c>
      <c r="BC4" s="223" t="s">
        <v>3</v>
      </c>
      <c r="BD4" s="223" t="s">
        <v>4</v>
      </c>
      <c r="BE4" s="225" t="s">
        <v>82</v>
      </c>
      <c r="BF4" s="221" t="s">
        <v>83</v>
      </c>
      <c r="BG4" s="23" t="s">
        <v>84</v>
      </c>
      <c r="BI4" s="223" t="s">
        <v>3</v>
      </c>
      <c r="BJ4" s="223" t="s">
        <v>4</v>
      </c>
      <c r="BK4" s="225" t="s">
        <v>82</v>
      </c>
      <c r="BL4" s="221" t="s">
        <v>83</v>
      </c>
      <c r="BM4" s="23" t="s">
        <v>84</v>
      </c>
      <c r="BO4" s="223" t="s">
        <v>3</v>
      </c>
      <c r="BP4" s="223" t="s">
        <v>4</v>
      </c>
      <c r="BQ4" s="225" t="s">
        <v>82</v>
      </c>
      <c r="BR4" s="221" t="s">
        <v>83</v>
      </c>
      <c r="BS4" s="23" t="s">
        <v>84</v>
      </c>
    </row>
    <row r="5" spans="1:71" ht="24">
      <c r="A5" s="224"/>
      <c r="B5" s="224"/>
      <c r="C5" s="226"/>
      <c r="D5" s="224"/>
      <c r="E5" s="25" t="s">
        <v>85</v>
      </c>
      <c r="F5" s="24"/>
      <c r="G5" s="224"/>
      <c r="H5" s="224"/>
      <c r="I5" s="226"/>
      <c r="J5" s="222"/>
      <c r="K5" s="25" t="s">
        <v>85</v>
      </c>
      <c r="M5" s="224"/>
      <c r="N5" s="224"/>
      <c r="O5" s="226"/>
      <c r="P5" s="222"/>
      <c r="Q5" s="25" t="s">
        <v>85</v>
      </c>
      <c r="S5" s="224"/>
      <c r="T5" s="224"/>
      <c r="U5" s="226"/>
      <c r="V5" s="222"/>
      <c r="W5" s="25" t="s">
        <v>85</v>
      </c>
      <c r="Y5" s="224"/>
      <c r="Z5" s="224"/>
      <c r="AA5" s="226"/>
      <c r="AB5" s="222"/>
      <c r="AC5" s="25" t="s">
        <v>85</v>
      </c>
      <c r="AE5" s="224"/>
      <c r="AF5" s="224"/>
      <c r="AG5" s="226"/>
      <c r="AH5" s="222"/>
      <c r="AI5" s="25" t="s">
        <v>85</v>
      </c>
      <c r="AK5" s="224"/>
      <c r="AL5" s="224"/>
      <c r="AM5" s="226"/>
      <c r="AN5" s="222"/>
      <c r="AO5" s="25" t="s">
        <v>85</v>
      </c>
      <c r="AQ5" s="224"/>
      <c r="AR5" s="224"/>
      <c r="AS5" s="226"/>
      <c r="AT5" s="222"/>
      <c r="AU5" s="25" t="s">
        <v>85</v>
      </c>
      <c r="AW5" s="224"/>
      <c r="AX5" s="224"/>
      <c r="AY5" s="226"/>
      <c r="AZ5" s="222"/>
      <c r="BA5" s="25" t="s">
        <v>85</v>
      </c>
      <c r="BC5" s="224"/>
      <c r="BD5" s="224"/>
      <c r="BE5" s="226"/>
      <c r="BF5" s="222"/>
      <c r="BG5" s="25" t="s">
        <v>85</v>
      </c>
      <c r="BI5" s="224"/>
      <c r="BJ5" s="224"/>
      <c r="BK5" s="226"/>
      <c r="BL5" s="222"/>
      <c r="BM5" s="25" t="s">
        <v>85</v>
      </c>
      <c r="BO5" s="224"/>
      <c r="BP5" s="224"/>
      <c r="BQ5" s="226"/>
      <c r="BR5" s="222"/>
      <c r="BS5" s="25" t="s">
        <v>85</v>
      </c>
    </row>
    <row r="6" spans="1:71" ht="24">
      <c r="A6" s="26" t="s">
        <v>86</v>
      </c>
      <c r="B6" s="27"/>
      <c r="C6" s="28"/>
      <c r="D6" s="29"/>
      <c r="E6" s="30"/>
      <c r="F6" s="31"/>
      <c r="G6" s="26" t="s">
        <v>86</v>
      </c>
      <c r="H6" s="27"/>
      <c r="I6" s="28"/>
      <c r="J6" s="32"/>
      <c r="K6" s="30"/>
      <c r="M6" s="26" t="s">
        <v>86</v>
      </c>
      <c r="N6" s="27"/>
      <c r="O6" s="28"/>
      <c r="P6" s="32"/>
      <c r="Q6" s="30"/>
      <c r="S6" s="26" t="s">
        <v>86</v>
      </c>
      <c r="T6" s="27"/>
      <c r="U6" s="28"/>
      <c r="V6" s="32"/>
      <c r="W6" s="30"/>
      <c r="Y6" s="26" t="s">
        <v>86</v>
      </c>
      <c r="Z6" s="27"/>
      <c r="AA6" s="28"/>
      <c r="AB6" s="32"/>
      <c r="AC6" s="30"/>
      <c r="AE6" s="26" t="s">
        <v>86</v>
      </c>
      <c r="AF6" s="27"/>
      <c r="AG6" s="28"/>
      <c r="AH6" s="32"/>
      <c r="AI6" s="30"/>
      <c r="AK6" s="26" t="s">
        <v>86</v>
      </c>
      <c r="AL6" s="27"/>
      <c r="AM6" s="28"/>
      <c r="AN6" s="32"/>
      <c r="AO6" s="30"/>
      <c r="AQ6" s="26" t="s">
        <v>86</v>
      </c>
      <c r="AR6" s="27"/>
      <c r="AS6" s="28"/>
      <c r="AT6" s="32"/>
      <c r="AU6" s="30"/>
      <c r="AW6" s="26" t="s">
        <v>86</v>
      </c>
      <c r="AX6" s="27"/>
      <c r="AY6" s="28"/>
      <c r="AZ6" s="32"/>
      <c r="BA6" s="30"/>
      <c r="BC6" s="26" t="s">
        <v>86</v>
      </c>
      <c r="BD6" s="27"/>
      <c r="BE6" s="28"/>
      <c r="BF6" s="32"/>
      <c r="BG6" s="30"/>
      <c r="BI6" s="26" t="s">
        <v>86</v>
      </c>
      <c r="BJ6" s="27"/>
      <c r="BK6" s="28"/>
      <c r="BL6" s="32"/>
      <c r="BM6" s="30"/>
      <c r="BO6" s="26" t="s">
        <v>86</v>
      </c>
      <c r="BP6" s="27"/>
      <c r="BQ6" s="28"/>
      <c r="BR6" s="32"/>
      <c r="BS6" s="30"/>
    </row>
    <row r="7" spans="1:71" ht="24">
      <c r="A7" s="33" t="s">
        <v>87</v>
      </c>
      <c r="B7" s="34">
        <v>411000</v>
      </c>
      <c r="C7" s="35">
        <v>287000</v>
      </c>
      <c r="D7" s="29"/>
      <c r="E7" s="36">
        <f>+D7</f>
        <v>0</v>
      </c>
      <c r="F7" s="31"/>
      <c r="G7" s="33" t="s">
        <v>87</v>
      </c>
      <c r="H7" s="34">
        <v>411000</v>
      </c>
      <c r="I7" s="35">
        <v>287000</v>
      </c>
      <c r="J7" s="32"/>
      <c r="K7" s="36">
        <f>+J7</f>
        <v>0</v>
      </c>
      <c r="M7" s="33" t="s">
        <v>87</v>
      </c>
      <c r="N7" s="34">
        <v>411000</v>
      </c>
      <c r="O7" s="35">
        <v>287000</v>
      </c>
      <c r="P7" s="32"/>
      <c r="Q7" s="36"/>
      <c r="S7" s="33" t="s">
        <v>87</v>
      </c>
      <c r="T7" s="34">
        <v>411000</v>
      </c>
      <c r="U7" s="35">
        <v>287000</v>
      </c>
      <c r="V7" s="32"/>
      <c r="W7" s="36"/>
      <c r="Y7" s="33" t="s">
        <v>87</v>
      </c>
      <c r="Z7" s="34">
        <v>411000</v>
      </c>
      <c r="AA7" s="35">
        <v>287000</v>
      </c>
      <c r="AB7" s="32"/>
      <c r="AC7" s="36"/>
      <c r="AE7" s="33" t="s">
        <v>87</v>
      </c>
      <c r="AF7" s="34">
        <v>411000</v>
      </c>
      <c r="AG7" s="35">
        <v>287000</v>
      </c>
      <c r="AH7" s="32"/>
      <c r="AI7" s="36"/>
      <c r="AK7" s="33" t="s">
        <v>87</v>
      </c>
      <c r="AL7" s="34">
        <v>411000</v>
      </c>
      <c r="AM7" s="35">
        <v>287000</v>
      </c>
      <c r="AN7" s="32"/>
      <c r="AO7" s="36"/>
      <c r="AQ7" s="33" t="s">
        <v>87</v>
      </c>
      <c r="AR7" s="34">
        <v>411000</v>
      </c>
      <c r="AS7" s="35">
        <v>287000</v>
      </c>
      <c r="AT7" s="32"/>
      <c r="AU7" s="36"/>
      <c r="AW7" s="33" t="s">
        <v>87</v>
      </c>
      <c r="AX7" s="34">
        <v>411000</v>
      </c>
      <c r="AY7" s="35">
        <v>287000</v>
      </c>
      <c r="AZ7" s="32"/>
      <c r="BA7" s="36"/>
      <c r="BC7" s="33" t="s">
        <v>87</v>
      </c>
      <c r="BD7" s="34">
        <v>411000</v>
      </c>
      <c r="BE7" s="35">
        <v>287000</v>
      </c>
      <c r="BF7" s="32"/>
      <c r="BG7" s="36"/>
      <c r="BI7" s="33" t="s">
        <v>87</v>
      </c>
      <c r="BJ7" s="34">
        <v>411000</v>
      </c>
      <c r="BK7" s="35">
        <v>287000</v>
      </c>
      <c r="BL7" s="32"/>
      <c r="BM7" s="36"/>
      <c r="BO7" s="33" t="s">
        <v>87</v>
      </c>
      <c r="BP7" s="34">
        <v>411000</v>
      </c>
      <c r="BQ7" s="35">
        <v>287000</v>
      </c>
      <c r="BR7" s="32"/>
      <c r="BS7" s="36"/>
    </row>
    <row r="8" spans="1:71" ht="24">
      <c r="A8" s="37" t="s">
        <v>88</v>
      </c>
      <c r="B8" s="38">
        <v>411001</v>
      </c>
      <c r="C8" s="28">
        <v>80000</v>
      </c>
      <c r="D8" s="39"/>
      <c r="E8" s="36">
        <f>+D8</f>
        <v>0</v>
      </c>
      <c r="F8" s="31"/>
      <c r="G8" s="37" t="s">
        <v>88</v>
      </c>
      <c r="H8" s="38">
        <v>411001</v>
      </c>
      <c r="I8" s="28">
        <v>80000</v>
      </c>
      <c r="J8" s="40">
        <v>806</v>
      </c>
      <c r="K8" s="36">
        <f>+D8+J8</f>
        <v>806</v>
      </c>
      <c r="M8" s="37" t="s">
        <v>88</v>
      </c>
      <c r="N8" s="38">
        <v>411001</v>
      </c>
      <c r="O8" s="28">
        <v>80000</v>
      </c>
      <c r="P8" s="40">
        <v>1560</v>
      </c>
      <c r="Q8" s="36">
        <f>+D8+J8+P8</f>
        <v>2366</v>
      </c>
      <c r="S8" s="37" t="s">
        <v>88</v>
      </c>
      <c r="T8" s="38">
        <v>411001</v>
      </c>
      <c r="U8" s="28">
        <v>80000</v>
      </c>
      <c r="V8" s="40">
        <v>27942.5</v>
      </c>
      <c r="W8" s="36">
        <f>+D8+J8+P8+V8</f>
        <v>30308.5</v>
      </c>
      <c r="Y8" s="37" t="s">
        <v>88</v>
      </c>
      <c r="Z8" s="38">
        <v>411001</v>
      </c>
      <c r="AA8" s="28">
        <v>80000</v>
      </c>
      <c r="AB8" s="40">
        <v>32142</v>
      </c>
      <c r="AC8" s="36">
        <f>+J8+P8+V8+AB8+D8</f>
        <v>62450.5</v>
      </c>
      <c r="AE8" s="37" t="s">
        <v>88</v>
      </c>
      <c r="AF8" s="38">
        <v>411001</v>
      </c>
      <c r="AG8" s="28">
        <v>80000</v>
      </c>
      <c r="AH8" s="40">
        <v>25723</v>
      </c>
      <c r="AI8" s="36">
        <f>+P8+V8+AB8+AH8+J8+D8</f>
        <v>88173.5</v>
      </c>
      <c r="AK8" s="37" t="s">
        <v>88</v>
      </c>
      <c r="AL8" s="38">
        <v>411001</v>
      </c>
      <c r="AM8" s="28">
        <v>80000</v>
      </c>
      <c r="AN8" s="40">
        <v>2185</v>
      </c>
      <c r="AO8" s="36">
        <f>+V8+AB8+AH8+AN8+P8+J8+D8</f>
        <v>90358.5</v>
      </c>
      <c r="AQ8" s="37" t="s">
        <v>88</v>
      </c>
      <c r="AR8" s="38">
        <v>411001</v>
      </c>
      <c r="AS8" s="28">
        <v>80000</v>
      </c>
      <c r="AT8" s="40">
        <v>410</v>
      </c>
      <c r="AU8" s="36">
        <f>+AB8+AH8+AN8+AT8+V8+P8+J8+D8</f>
        <v>90768.5</v>
      </c>
      <c r="AW8" s="37" t="s">
        <v>88</v>
      </c>
      <c r="AX8" s="38">
        <v>411001</v>
      </c>
      <c r="AY8" s="28">
        <v>80000</v>
      </c>
      <c r="AZ8" s="40">
        <v>210</v>
      </c>
      <c r="BA8" s="36">
        <f>+AH8+AN8+AT8+AZ8+AB8+V8+P8+J8+D8</f>
        <v>90978.5</v>
      </c>
      <c r="BC8" s="37" t="s">
        <v>88</v>
      </c>
      <c r="BD8" s="38">
        <v>411001</v>
      </c>
      <c r="BE8" s="28">
        <v>80000</v>
      </c>
      <c r="BF8" s="40">
        <v>415</v>
      </c>
      <c r="BG8" s="36">
        <f>+AN8+AT8+AZ8+BF8+AH8+AB8+V8+P8+J8+D8</f>
        <v>91393.5</v>
      </c>
      <c r="BI8" s="37" t="s">
        <v>88</v>
      </c>
      <c r="BJ8" s="38">
        <v>411001</v>
      </c>
      <c r="BK8" s="28">
        <v>80000</v>
      </c>
      <c r="BL8" s="40"/>
      <c r="BM8" s="36">
        <f>+AT8+AZ8+BF8+BL8+AN8+AH8+AB8+V8+P8+J8+D8</f>
        <v>91393.5</v>
      </c>
      <c r="BO8" s="37" t="s">
        <v>88</v>
      </c>
      <c r="BP8" s="38">
        <v>411001</v>
      </c>
      <c r="BQ8" s="28">
        <v>80000</v>
      </c>
      <c r="BR8" s="40"/>
      <c r="BS8" s="36">
        <f>+AZ8+BF8+BL8+BR8+AT8+AN8+AH8+AB8+V8+P8+J8+D8</f>
        <v>91393.5</v>
      </c>
    </row>
    <row r="9" spans="1:71" ht="24">
      <c r="A9" s="37" t="s">
        <v>89</v>
      </c>
      <c r="B9" s="38">
        <v>411002</v>
      </c>
      <c r="C9" s="28">
        <v>200000</v>
      </c>
      <c r="D9" s="39">
        <v>4589.45</v>
      </c>
      <c r="E9" s="36">
        <f>+D9</f>
        <v>4589.45</v>
      </c>
      <c r="F9" s="31"/>
      <c r="G9" s="37" t="s">
        <v>89</v>
      </c>
      <c r="H9" s="38">
        <v>411002</v>
      </c>
      <c r="I9" s="28">
        <v>200000</v>
      </c>
      <c r="J9" s="40">
        <v>6155.05</v>
      </c>
      <c r="K9" s="36">
        <f>+D9+J9</f>
        <v>10744.5</v>
      </c>
      <c r="M9" s="37" t="s">
        <v>89</v>
      </c>
      <c r="N9" s="38">
        <v>411002</v>
      </c>
      <c r="O9" s="28">
        <v>200000</v>
      </c>
      <c r="P9" s="40">
        <v>1212.2</v>
      </c>
      <c r="Q9" s="36">
        <f>+D9+J9+P9</f>
        <v>11956.7</v>
      </c>
      <c r="S9" s="37" t="s">
        <v>89</v>
      </c>
      <c r="T9" s="38">
        <v>411002</v>
      </c>
      <c r="U9" s="28">
        <v>200000</v>
      </c>
      <c r="V9" s="40">
        <v>18410.65</v>
      </c>
      <c r="W9" s="36">
        <f>+D9+J9+P9+V9</f>
        <v>30367.350000000002</v>
      </c>
      <c r="Y9" s="37" t="s">
        <v>89</v>
      </c>
      <c r="Z9" s="38">
        <v>411002</v>
      </c>
      <c r="AA9" s="28">
        <v>200000</v>
      </c>
      <c r="AB9" s="40">
        <v>74013</v>
      </c>
      <c r="AC9" s="36">
        <f>+J9+P9+V9+AB9+D9</f>
        <v>104380.34999999999</v>
      </c>
      <c r="AE9" s="37" t="s">
        <v>89</v>
      </c>
      <c r="AF9" s="38">
        <v>411002</v>
      </c>
      <c r="AG9" s="28">
        <v>200000</v>
      </c>
      <c r="AH9" s="40">
        <v>62370</v>
      </c>
      <c r="AI9" s="36">
        <f>+P9+V9+AB9+AH9+J9+D9</f>
        <v>166750.35</v>
      </c>
      <c r="AK9" s="37" t="s">
        <v>89</v>
      </c>
      <c r="AL9" s="38">
        <v>411002</v>
      </c>
      <c r="AM9" s="28">
        <v>200000</v>
      </c>
      <c r="AN9" s="40">
        <v>27212</v>
      </c>
      <c r="AO9" s="36">
        <f>+V9+AB9+AH9+AN9+P9+J9+D9</f>
        <v>193962.35</v>
      </c>
      <c r="AQ9" s="37" t="s">
        <v>89</v>
      </c>
      <c r="AR9" s="38">
        <v>411002</v>
      </c>
      <c r="AS9" s="28">
        <v>200000</v>
      </c>
      <c r="AT9" s="40">
        <v>13923</v>
      </c>
      <c r="AU9" s="36">
        <f>+AB9+AH9+AN9+AT9+V9+P9+J9+D9</f>
        <v>207885.35</v>
      </c>
      <c r="AW9" s="37" t="s">
        <v>89</v>
      </c>
      <c r="AX9" s="38">
        <v>411002</v>
      </c>
      <c r="AY9" s="28">
        <v>200000</v>
      </c>
      <c r="AZ9" s="40">
        <v>5444</v>
      </c>
      <c r="BA9" s="36">
        <f>+AH9+AN9+AT9+AZ9+AB9+V9+P9+J9+D9</f>
        <v>213329.35</v>
      </c>
      <c r="BC9" s="37" t="s">
        <v>89</v>
      </c>
      <c r="BD9" s="38">
        <v>411002</v>
      </c>
      <c r="BE9" s="28">
        <v>200000</v>
      </c>
      <c r="BF9" s="40">
        <v>2802</v>
      </c>
      <c r="BG9" s="41">
        <f>+AN9+AT9+AZ9+BF9+AH9+AB9+V9+P9+J9+D9</f>
        <v>216131.35</v>
      </c>
      <c r="BH9" s="42"/>
      <c r="BI9" s="37" t="s">
        <v>89</v>
      </c>
      <c r="BJ9" s="38">
        <v>411002</v>
      </c>
      <c r="BK9" s="28">
        <v>200000</v>
      </c>
      <c r="BL9" s="40">
        <v>3270</v>
      </c>
      <c r="BM9" s="36">
        <f>+AT9+AZ9+BF9+BL9+AN9+AH9+AB9+V9+P9+J9+D9</f>
        <v>219401.35</v>
      </c>
      <c r="BO9" s="37" t="s">
        <v>89</v>
      </c>
      <c r="BP9" s="38">
        <v>411002</v>
      </c>
      <c r="BQ9" s="28">
        <v>200000</v>
      </c>
      <c r="BR9" s="40"/>
      <c r="BS9" s="36">
        <f>+AZ9+BF9+BL9+BR9+AT9+AN9+AH9+AB9+V9+P9+J9+D9</f>
        <v>219401.35</v>
      </c>
    </row>
    <row r="10" spans="1:71" ht="24">
      <c r="A10" s="37" t="s">
        <v>90</v>
      </c>
      <c r="B10" s="38">
        <v>411003</v>
      </c>
      <c r="C10" s="28">
        <v>5000</v>
      </c>
      <c r="D10" s="39"/>
      <c r="E10" s="36">
        <f>+D10</f>
        <v>0</v>
      </c>
      <c r="F10" s="31"/>
      <c r="G10" s="37" t="s">
        <v>90</v>
      </c>
      <c r="H10" s="38">
        <v>411003</v>
      </c>
      <c r="I10" s="28">
        <v>5000</v>
      </c>
      <c r="J10" s="40"/>
      <c r="K10" s="36">
        <f>+D10+J10</f>
        <v>0</v>
      </c>
      <c r="M10" s="37" t="s">
        <v>90</v>
      </c>
      <c r="N10" s="38">
        <v>411003</v>
      </c>
      <c r="O10" s="28">
        <v>5000</v>
      </c>
      <c r="P10" s="40"/>
      <c r="Q10" s="36">
        <f>+D10+J10+P10</f>
        <v>0</v>
      </c>
      <c r="S10" s="37" t="s">
        <v>90</v>
      </c>
      <c r="T10" s="38">
        <v>411003</v>
      </c>
      <c r="U10" s="28">
        <v>5000</v>
      </c>
      <c r="V10" s="40">
        <v>2310</v>
      </c>
      <c r="W10" s="36">
        <f>+D10+J10+P10+V10</f>
        <v>2310</v>
      </c>
      <c r="Y10" s="37" t="s">
        <v>90</v>
      </c>
      <c r="Z10" s="38">
        <v>411003</v>
      </c>
      <c r="AA10" s="28">
        <v>5000</v>
      </c>
      <c r="AB10" s="40">
        <v>3520</v>
      </c>
      <c r="AC10" s="36">
        <f>+J10+P10+V10+AB10+D10</f>
        <v>5830</v>
      </c>
      <c r="AE10" s="37" t="s">
        <v>90</v>
      </c>
      <c r="AF10" s="38">
        <v>411003</v>
      </c>
      <c r="AG10" s="28">
        <v>5000</v>
      </c>
      <c r="AH10" s="40">
        <v>2960</v>
      </c>
      <c r="AI10" s="36">
        <f>+P10+V10+AB10+AH10+J10+D10</f>
        <v>8790</v>
      </c>
      <c r="AK10" s="37" t="s">
        <v>90</v>
      </c>
      <c r="AL10" s="38">
        <v>411003</v>
      </c>
      <c r="AM10" s="28">
        <v>5000</v>
      </c>
      <c r="AN10" s="40">
        <v>972</v>
      </c>
      <c r="AO10" s="36">
        <f>+V10+AB10+AH10+AN10+P10+J10+D10</f>
        <v>9762</v>
      </c>
      <c r="AQ10" s="37" t="s">
        <v>90</v>
      </c>
      <c r="AR10" s="38">
        <v>411003</v>
      </c>
      <c r="AS10" s="28">
        <v>5000</v>
      </c>
      <c r="AT10" s="40"/>
      <c r="AU10" s="36">
        <f>+AB10+AH10+AN10+AT10+V10+P10+J10+D10</f>
        <v>9762</v>
      </c>
      <c r="AW10" s="37" t="s">
        <v>90</v>
      </c>
      <c r="AX10" s="38">
        <v>411003</v>
      </c>
      <c r="AY10" s="28">
        <v>5000</v>
      </c>
      <c r="AZ10" s="40">
        <v>467</v>
      </c>
      <c r="BA10" s="36">
        <f>+AH10+AN10+AT10+AZ10+AB10+V10+P10+J10+D10</f>
        <v>10229</v>
      </c>
      <c r="BC10" s="37" t="s">
        <v>90</v>
      </c>
      <c r="BD10" s="38">
        <v>411003</v>
      </c>
      <c r="BE10" s="28">
        <v>5000</v>
      </c>
      <c r="BF10" s="40"/>
      <c r="BG10" s="36">
        <f>+AN10+AT10+AZ10+BF10+AH10+AB10+V10+P10+J10+D10</f>
        <v>10229</v>
      </c>
      <c r="BI10" s="37" t="s">
        <v>90</v>
      </c>
      <c r="BJ10" s="38">
        <v>411003</v>
      </c>
      <c r="BK10" s="28">
        <v>5000</v>
      </c>
      <c r="BL10" s="40"/>
      <c r="BM10" s="36">
        <f>+AT10+AZ10+BF10+BL10+AN10+AH10+AB10+V10+P10+J10+D10</f>
        <v>10229</v>
      </c>
      <c r="BO10" s="37" t="s">
        <v>90</v>
      </c>
      <c r="BP10" s="38">
        <v>411003</v>
      </c>
      <c r="BQ10" s="28">
        <v>5000</v>
      </c>
      <c r="BR10" s="40"/>
      <c r="BS10" s="36">
        <f>+AZ10+BF10+BL10+BR10+AT10+AN10+AH10+AB10+V10+P10+J10+D10</f>
        <v>10229</v>
      </c>
    </row>
    <row r="11" spans="1:71" ht="24">
      <c r="A11" s="37" t="s">
        <v>91</v>
      </c>
      <c r="B11" s="38">
        <v>411004</v>
      </c>
      <c r="C11" s="28">
        <v>2000</v>
      </c>
      <c r="D11" s="39"/>
      <c r="E11" s="36">
        <f>+D11</f>
        <v>0</v>
      </c>
      <c r="F11" s="31"/>
      <c r="G11" s="37" t="s">
        <v>91</v>
      </c>
      <c r="H11" s="38">
        <v>411004</v>
      </c>
      <c r="I11" s="28">
        <v>2000</v>
      </c>
      <c r="J11" s="40"/>
      <c r="K11" s="36">
        <f>+D11+J11</f>
        <v>0</v>
      </c>
      <c r="M11" s="37" t="s">
        <v>91</v>
      </c>
      <c r="N11" s="38">
        <v>411004</v>
      </c>
      <c r="O11" s="28">
        <v>2000</v>
      </c>
      <c r="P11" s="40"/>
      <c r="Q11" s="36">
        <f>+D11+J11+P11</f>
        <v>0</v>
      </c>
      <c r="S11" s="37" t="s">
        <v>91</v>
      </c>
      <c r="T11" s="38">
        <v>411004</v>
      </c>
      <c r="U11" s="28">
        <v>2000</v>
      </c>
      <c r="V11" s="40">
        <v>60</v>
      </c>
      <c r="W11" s="36">
        <f>+D11+J11+P11+V11</f>
        <v>60</v>
      </c>
      <c r="Y11" s="37" t="s">
        <v>91</v>
      </c>
      <c r="Z11" s="38">
        <v>411004</v>
      </c>
      <c r="AA11" s="28">
        <v>2000</v>
      </c>
      <c r="AB11" s="40"/>
      <c r="AC11" s="36">
        <f>+J11+P11+V11+AB11+D11</f>
        <v>60</v>
      </c>
      <c r="AE11" s="37" t="s">
        <v>91</v>
      </c>
      <c r="AF11" s="38">
        <v>411004</v>
      </c>
      <c r="AG11" s="28">
        <v>2000</v>
      </c>
      <c r="AH11" s="40"/>
      <c r="AI11" s="36">
        <f>+P11+V11+AB11+AH11+J11+D11</f>
        <v>60</v>
      </c>
      <c r="AK11" s="37" t="s">
        <v>91</v>
      </c>
      <c r="AL11" s="38">
        <v>411004</v>
      </c>
      <c r="AM11" s="28">
        <v>2000</v>
      </c>
      <c r="AN11" s="40"/>
      <c r="AO11" s="36">
        <f>+V11+AB11+AH11+AN11+P11+J11+D11</f>
        <v>60</v>
      </c>
      <c r="AQ11" s="37" t="s">
        <v>91</v>
      </c>
      <c r="AR11" s="38">
        <v>411004</v>
      </c>
      <c r="AS11" s="28">
        <v>2000</v>
      </c>
      <c r="AT11" s="40"/>
      <c r="AU11" s="36">
        <f>+AB11+AH11+AN11+AT11+V11+P11+J11+D11</f>
        <v>60</v>
      </c>
      <c r="AW11" s="37" t="s">
        <v>91</v>
      </c>
      <c r="AX11" s="38">
        <v>411004</v>
      </c>
      <c r="AY11" s="28">
        <v>2000</v>
      </c>
      <c r="AZ11" s="40"/>
      <c r="BA11" s="36">
        <f>+AH11+AN11+AT11+AZ11+AB11+V11+P11+J11+D11</f>
        <v>60</v>
      </c>
      <c r="BC11" s="37" t="s">
        <v>91</v>
      </c>
      <c r="BD11" s="38">
        <v>411004</v>
      </c>
      <c r="BE11" s="28">
        <v>2000</v>
      </c>
      <c r="BF11" s="40"/>
      <c r="BG11" s="36">
        <f>+AN11+AT11+AZ11+BF11+AH11+AB11+V11+P11+J11+D11</f>
        <v>60</v>
      </c>
      <c r="BI11" s="37" t="s">
        <v>91</v>
      </c>
      <c r="BJ11" s="38">
        <v>411004</v>
      </c>
      <c r="BK11" s="28">
        <v>2000</v>
      </c>
      <c r="BL11" s="40"/>
      <c r="BM11" s="36">
        <f>+AT11+AZ11+BF11+BL11+AN11+AH11+AB11+V11+P11+J11+D11</f>
        <v>60</v>
      </c>
      <c r="BO11" s="37" t="s">
        <v>91</v>
      </c>
      <c r="BP11" s="38">
        <v>411004</v>
      </c>
      <c r="BQ11" s="28">
        <v>2000</v>
      </c>
      <c r="BR11" s="40"/>
      <c r="BS11" s="36">
        <f>+AZ11+BF11+BL11+BR11+AT11+AN11+AH11+AB11+V11+P11+J11+D11</f>
        <v>60</v>
      </c>
    </row>
    <row r="12" spans="1:71" ht="24">
      <c r="A12" s="43" t="s">
        <v>92</v>
      </c>
      <c r="B12" s="38"/>
      <c r="C12" s="44">
        <f>SUM(C8:C11)</f>
        <v>287000</v>
      </c>
      <c r="D12" s="45">
        <f>SUM(D8:D11)</f>
        <v>4589.45</v>
      </c>
      <c r="E12" s="45">
        <f>SUM(E8:E11)</f>
        <v>4589.45</v>
      </c>
      <c r="F12" s="31"/>
      <c r="G12" s="43" t="s">
        <v>92</v>
      </c>
      <c r="H12" s="38"/>
      <c r="I12" s="44">
        <f>SUM(I8:I11)</f>
        <v>287000</v>
      </c>
      <c r="J12" s="46">
        <f>SUM(J8:J11)</f>
        <v>6961.05</v>
      </c>
      <c r="K12" s="45">
        <f>SUM(K8:K11)</f>
        <v>11550.5</v>
      </c>
      <c r="M12" s="43" t="s">
        <v>92</v>
      </c>
      <c r="N12" s="38"/>
      <c r="O12" s="44">
        <f>SUM(O8:O11)</f>
        <v>287000</v>
      </c>
      <c r="P12" s="46">
        <f>SUM(P8:P11)</f>
        <v>2772.2</v>
      </c>
      <c r="Q12" s="45">
        <f>SUM(Q8:Q11)</f>
        <v>14322.7</v>
      </c>
      <c r="S12" s="43" t="s">
        <v>92</v>
      </c>
      <c r="T12" s="38"/>
      <c r="U12" s="44">
        <f>SUM(U8:U11)</f>
        <v>287000</v>
      </c>
      <c r="V12" s="46">
        <f>SUM(V8:V11)</f>
        <v>48723.15</v>
      </c>
      <c r="W12" s="45">
        <f>SUM(W8:W11)</f>
        <v>63045.850000000006</v>
      </c>
      <c r="Y12" s="43" t="s">
        <v>92</v>
      </c>
      <c r="Z12" s="38"/>
      <c r="AA12" s="44">
        <f>SUM(AA8:AA11)</f>
        <v>287000</v>
      </c>
      <c r="AB12" s="46">
        <f>SUM(AB8:AB11)</f>
        <v>109675</v>
      </c>
      <c r="AC12" s="45">
        <f>SUM(AC8:AC11)</f>
        <v>172720.84999999998</v>
      </c>
      <c r="AE12" s="43" t="s">
        <v>92</v>
      </c>
      <c r="AF12" s="38"/>
      <c r="AG12" s="44">
        <f>SUM(AG8:AG11)</f>
        <v>287000</v>
      </c>
      <c r="AH12" s="46">
        <f>SUM(AH8:AH11)</f>
        <v>91053</v>
      </c>
      <c r="AI12" s="45">
        <f>SUM(AI8:AI11)</f>
        <v>263773.85</v>
      </c>
      <c r="AK12" s="43" t="s">
        <v>92</v>
      </c>
      <c r="AL12" s="38"/>
      <c r="AM12" s="44">
        <f>SUM(AM8:AM11)</f>
        <v>287000</v>
      </c>
      <c r="AN12" s="46">
        <f>SUM(AN8:AN11)</f>
        <v>30369</v>
      </c>
      <c r="AO12" s="45">
        <f>SUM(AO8:AO11)</f>
        <v>294142.85</v>
      </c>
      <c r="AQ12" s="43" t="s">
        <v>92</v>
      </c>
      <c r="AR12" s="38"/>
      <c r="AS12" s="44">
        <f>SUM(AS8:AS11)</f>
        <v>287000</v>
      </c>
      <c r="AT12" s="46">
        <f>SUM(AT8:AT11)</f>
        <v>14333</v>
      </c>
      <c r="AU12" s="45">
        <f>SUM(AU8:AU11)</f>
        <v>308475.85</v>
      </c>
      <c r="AW12" s="43" t="s">
        <v>92</v>
      </c>
      <c r="AX12" s="38"/>
      <c r="AY12" s="44">
        <f>SUM(AY8:AY11)</f>
        <v>287000</v>
      </c>
      <c r="AZ12" s="46">
        <f>SUM(AZ8:AZ11)</f>
        <v>6121</v>
      </c>
      <c r="BA12" s="45">
        <f>SUM(BA8:BA11)</f>
        <v>314596.85</v>
      </c>
      <c r="BC12" s="43" t="s">
        <v>92</v>
      </c>
      <c r="BD12" s="38"/>
      <c r="BE12" s="44">
        <f>SUM(BE8:BE11)</f>
        <v>287000</v>
      </c>
      <c r="BF12" s="46">
        <f>SUM(BF8:BF11)</f>
        <v>3217</v>
      </c>
      <c r="BG12" s="45">
        <f>SUM(BG8:BG11)</f>
        <v>317813.85</v>
      </c>
      <c r="BI12" s="43" t="s">
        <v>92</v>
      </c>
      <c r="BJ12" s="38"/>
      <c r="BK12" s="44">
        <f>SUM(BK8:BK11)</f>
        <v>287000</v>
      </c>
      <c r="BL12" s="46">
        <f>SUM(BL8:BL11)</f>
        <v>3270</v>
      </c>
      <c r="BM12" s="45">
        <f>SUM(BM8:BM11)</f>
        <v>321083.85</v>
      </c>
      <c r="BN12" s="42"/>
      <c r="BO12" s="43" t="s">
        <v>92</v>
      </c>
      <c r="BP12" s="38"/>
      <c r="BQ12" s="44">
        <f>SUM(BQ8:BQ11)</f>
        <v>287000</v>
      </c>
      <c r="BR12" s="46">
        <f>SUM(BR8:BR11)</f>
        <v>0</v>
      </c>
      <c r="BS12" s="45">
        <f>SUM(BS8:BS11)</f>
        <v>321083.85</v>
      </c>
    </row>
    <row r="13" spans="1:71" ht="24">
      <c r="A13" s="33" t="s">
        <v>93</v>
      </c>
      <c r="B13" s="34">
        <v>412000</v>
      </c>
      <c r="C13" s="35">
        <v>403000</v>
      </c>
      <c r="D13" s="29"/>
      <c r="E13" s="36"/>
      <c r="F13" s="31"/>
      <c r="G13" s="33" t="s">
        <v>93</v>
      </c>
      <c r="H13" s="34">
        <v>412000</v>
      </c>
      <c r="I13" s="35">
        <v>403000</v>
      </c>
      <c r="J13" s="32"/>
      <c r="K13" s="36"/>
      <c r="M13" s="33" t="s">
        <v>93</v>
      </c>
      <c r="N13" s="34">
        <v>412000</v>
      </c>
      <c r="O13" s="35">
        <v>403000</v>
      </c>
      <c r="P13" s="32"/>
      <c r="Q13" s="36"/>
      <c r="S13" s="33" t="s">
        <v>93</v>
      </c>
      <c r="T13" s="34">
        <v>412000</v>
      </c>
      <c r="U13" s="35">
        <v>403000</v>
      </c>
      <c r="V13" s="32"/>
      <c r="W13" s="36"/>
      <c r="Y13" s="33" t="s">
        <v>93</v>
      </c>
      <c r="Z13" s="34">
        <v>412000</v>
      </c>
      <c r="AA13" s="35">
        <v>403000</v>
      </c>
      <c r="AB13" s="32"/>
      <c r="AC13" s="36"/>
      <c r="AE13" s="33" t="s">
        <v>93</v>
      </c>
      <c r="AF13" s="34">
        <v>412000</v>
      </c>
      <c r="AG13" s="35">
        <v>403000</v>
      </c>
      <c r="AH13" s="32"/>
      <c r="AI13" s="36"/>
      <c r="AK13" s="33" t="s">
        <v>93</v>
      </c>
      <c r="AL13" s="34">
        <v>412000</v>
      </c>
      <c r="AM13" s="35">
        <v>403000</v>
      </c>
      <c r="AN13" s="32"/>
      <c r="AO13" s="36"/>
      <c r="AQ13" s="33" t="s">
        <v>93</v>
      </c>
      <c r="AR13" s="34">
        <v>412000</v>
      </c>
      <c r="AS13" s="35">
        <v>403000</v>
      </c>
      <c r="AT13" s="32"/>
      <c r="AU13" s="36"/>
      <c r="AW13" s="33" t="s">
        <v>93</v>
      </c>
      <c r="AX13" s="34">
        <v>412000</v>
      </c>
      <c r="AY13" s="35">
        <v>403000</v>
      </c>
      <c r="AZ13" s="32"/>
      <c r="BA13" s="36"/>
      <c r="BC13" s="33" t="s">
        <v>93</v>
      </c>
      <c r="BD13" s="34">
        <v>412000</v>
      </c>
      <c r="BE13" s="35">
        <v>403000</v>
      </c>
      <c r="BF13" s="32"/>
      <c r="BG13" s="36"/>
      <c r="BI13" s="33" t="s">
        <v>93</v>
      </c>
      <c r="BJ13" s="34">
        <v>412000</v>
      </c>
      <c r="BK13" s="35">
        <v>403000</v>
      </c>
      <c r="BL13" s="32"/>
      <c r="BM13" s="36"/>
      <c r="BO13" s="33" t="s">
        <v>93</v>
      </c>
      <c r="BP13" s="34">
        <v>412000</v>
      </c>
      <c r="BQ13" s="35">
        <v>403000</v>
      </c>
      <c r="BR13" s="32"/>
      <c r="BS13" s="36"/>
    </row>
    <row r="14" spans="1:71" ht="24">
      <c r="A14" s="37" t="s">
        <v>94</v>
      </c>
      <c r="B14" s="34">
        <v>412101</v>
      </c>
      <c r="C14" s="28">
        <v>3000</v>
      </c>
      <c r="D14" s="47"/>
      <c r="E14" s="36">
        <f aca="true" t="shared" si="0" ref="E14:E65">+D14</f>
        <v>0</v>
      </c>
      <c r="F14" s="31"/>
      <c r="G14" s="37" t="s">
        <v>94</v>
      </c>
      <c r="H14" s="34">
        <v>412101</v>
      </c>
      <c r="I14" s="28">
        <v>3000</v>
      </c>
      <c r="J14" s="48"/>
      <c r="K14" s="36">
        <f aca="true" t="shared" si="1" ref="K14:K65">+D14+J14</f>
        <v>0</v>
      </c>
      <c r="M14" s="37" t="s">
        <v>94</v>
      </c>
      <c r="N14" s="34">
        <v>412101</v>
      </c>
      <c r="O14" s="28">
        <v>3000</v>
      </c>
      <c r="P14" s="48"/>
      <c r="Q14" s="36">
        <f aca="true" t="shared" si="2" ref="Q14:Q65">+D14+J14+P14</f>
        <v>0</v>
      </c>
      <c r="S14" s="37" t="s">
        <v>94</v>
      </c>
      <c r="T14" s="34">
        <v>412101</v>
      </c>
      <c r="U14" s="28">
        <v>3000</v>
      </c>
      <c r="V14" s="48"/>
      <c r="W14" s="36">
        <f aca="true" t="shared" si="3" ref="W14:W65">+D14+J14+P14+V14</f>
        <v>0</v>
      </c>
      <c r="Y14" s="37" t="s">
        <v>94</v>
      </c>
      <c r="Z14" s="34">
        <v>412101</v>
      </c>
      <c r="AA14" s="28">
        <v>3000</v>
      </c>
      <c r="AB14" s="48"/>
      <c r="AC14" s="36">
        <f aca="true" t="shared" si="4" ref="AC14:AC65">+J14+P14+V14+AB14+D14</f>
        <v>0</v>
      </c>
      <c r="AE14" s="37" t="s">
        <v>94</v>
      </c>
      <c r="AF14" s="34">
        <v>412101</v>
      </c>
      <c r="AG14" s="28">
        <v>3000</v>
      </c>
      <c r="AH14" s="48"/>
      <c r="AI14" s="36">
        <f aca="true" t="shared" si="5" ref="AI14:AI65">+P14+V14+AB14+AH14+J14+D14</f>
        <v>0</v>
      </c>
      <c r="AK14" s="37" t="s">
        <v>94</v>
      </c>
      <c r="AL14" s="34">
        <v>412101</v>
      </c>
      <c r="AM14" s="28">
        <v>3000</v>
      </c>
      <c r="AN14" s="48"/>
      <c r="AO14" s="36">
        <f aca="true" t="shared" si="6" ref="AO14:AO65">+V14+AB14+AH14+AN14+P14+J14+D14</f>
        <v>0</v>
      </c>
      <c r="AQ14" s="37" t="s">
        <v>94</v>
      </c>
      <c r="AR14" s="34">
        <v>412101</v>
      </c>
      <c r="AS14" s="28">
        <v>3000</v>
      </c>
      <c r="AT14" s="48"/>
      <c r="AU14" s="36">
        <f aca="true" t="shared" si="7" ref="AU14:AU65">+AB14+AH14+AN14+AT14+V14+P14+J14+D14</f>
        <v>0</v>
      </c>
      <c r="AW14" s="37" t="s">
        <v>94</v>
      </c>
      <c r="AX14" s="34">
        <v>412101</v>
      </c>
      <c r="AY14" s="28">
        <v>3000</v>
      </c>
      <c r="AZ14" s="48"/>
      <c r="BA14" s="36">
        <f aca="true" t="shared" si="8" ref="BA14:BA65">+AH14+AN14+AT14+AZ14+AB14+V14+P14+J14+D14</f>
        <v>0</v>
      </c>
      <c r="BC14" s="37" t="s">
        <v>94</v>
      </c>
      <c r="BD14" s="34">
        <v>412101</v>
      </c>
      <c r="BE14" s="28">
        <v>3000</v>
      </c>
      <c r="BF14" s="48"/>
      <c r="BG14" s="36">
        <f aca="true" t="shared" si="9" ref="BG14:BG65">+AN14+AT14+AZ14+BF14+AH14+AB14+V14+P14+J14+D14</f>
        <v>0</v>
      </c>
      <c r="BI14" s="37" t="s">
        <v>94</v>
      </c>
      <c r="BJ14" s="34">
        <v>412101</v>
      </c>
      <c r="BK14" s="28">
        <v>3000</v>
      </c>
      <c r="BL14" s="48"/>
      <c r="BM14" s="36">
        <f aca="true" t="shared" si="10" ref="BM14:BM62">+AT14+AZ14+BF14+BL14+AN14+AH14+AB14+V14+P14+J14+D14</f>
        <v>0</v>
      </c>
      <c r="BO14" s="37" t="s">
        <v>94</v>
      </c>
      <c r="BP14" s="34">
        <v>412101</v>
      </c>
      <c r="BQ14" s="28">
        <v>3000</v>
      </c>
      <c r="BR14" s="48"/>
      <c r="BS14" s="36">
        <f aca="true" t="shared" si="11" ref="BS14:BS62">+AZ14+BF14+BL14+BR14+AT14+AN14+AH14+AB14+V14+P14+J14+D14</f>
        <v>0</v>
      </c>
    </row>
    <row r="15" spans="1:71" ht="24" customHeight="1" hidden="1">
      <c r="A15" s="37" t="s">
        <v>95</v>
      </c>
      <c r="B15" s="34">
        <v>412102</v>
      </c>
      <c r="C15" s="28"/>
      <c r="D15" s="47"/>
      <c r="E15" s="36">
        <f t="shared" si="0"/>
        <v>0</v>
      </c>
      <c r="F15" s="31"/>
      <c r="G15" s="37" t="s">
        <v>95</v>
      </c>
      <c r="H15" s="34">
        <v>412102</v>
      </c>
      <c r="I15" s="28"/>
      <c r="J15" s="48"/>
      <c r="K15" s="36">
        <f t="shared" si="1"/>
        <v>0</v>
      </c>
      <c r="M15" s="37" t="s">
        <v>95</v>
      </c>
      <c r="N15" s="34">
        <v>412102</v>
      </c>
      <c r="O15" s="28"/>
      <c r="P15" s="48"/>
      <c r="Q15" s="36">
        <f t="shared" si="2"/>
        <v>0</v>
      </c>
      <c r="S15" s="37" t="s">
        <v>95</v>
      </c>
      <c r="T15" s="34">
        <v>412102</v>
      </c>
      <c r="U15" s="28"/>
      <c r="V15" s="48"/>
      <c r="W15" s="36">
        <f t="shared" si="3"/>
        <v>0</v>
      </c>
      <c r="Y15" s="37" t="s">
        <v>95</v>
      </c>
      <c r="Z15" s="34">
        <v>412102</v>
      </c>
      <c r="AA15" s="28"/>
      <c r="AB15" s="48"/>
      <c r="AC15" s="36">
        <f t="shared" si="4"/>
        <v>0</v>
      </c>
      <c r="AE15" s="37" t="s">
        <v>95</v>
      </c>
      <c r="AF15" s="34">
        <v>412102</v>
      </c>
      <c r="AG15" s="28"/>
      <c r="AH15" s="48"/>
      <c r="AI15" s="36">
        <f t="shared" si="5"/>
        <v>0</v>
      </c>
      <c r="AK15" s="37" t="s">
        <v>95</v>
      </c>
      <c r="AL15" s="34">
        <v>412102</v>
      </c>
      <c r="AM15" s="28"/>
      <c r="AN15" s="48"/>
      <c r="AO15" s="36">
        <f t="shared" si="6"/>
        <v>0</v>
      </c>
      <c r="AQ15" s="37" t="s">
        <v>95</v>
      </c>
      <c r="AR15" s="34">
        <v>412102</v>
      </c>
      <c r="AS15" s="28"/>
      <c r="AT15" s="48"/>
      <c r="AU15" s="36">
        <f t="shared" si="7"/>
        <v>0</v>
      </c>
      <c r="AW15" s="37" t="s">
        <v>95</v>
      </c>
      <c r="AX15" s="34">
        <v>412102</v>
      </c>
      <c r="AY15" s="28"/>
      <c r="AZ15" s="48"/>
      <c r="BA15" s="36">
        <f t="shared" si="8"/>
        <v>0</v>
      </c>
      <c r="BC15" s="37" t="s">
        <v>95</v>
      </c>
      <c r="BD15" s="34">
        <v>412102</v>
      </c>
      <c r="BE15" s="28"/>
      <c r="BF15" s="48"/>
      <c r="BG15" s="36">
        <f t="shared" si="9"/>
        <v>0</v>
      </c>
      <c r="BI15" s="37" t="s">
        <v>95</v>
      </c>
      <c r="BJ15" s="34">
        <v>412102</v>
      </c>
      <c r="BK15" s="28"/>
      <c r="BL15" s="48"/>
      <c r="BM15" s="36">
        <f t="shared" si="10"/>
        <v>0</v>
      </c>
      <c r="BO15" s="37" t="s">
        <v>95</v>
      </c>
      <c r="BP15" s="34">
        <v>412102</v>
      </c>
      <c r="BQ15" s="28"/>
      <c r="BR15" s="48"/>
      <c r="BS15" s="36">
        <f t="shared" si="11"/>
        <v>0</v>
      </c>
    </row>
    <row r="16" spans="1:71" ht="24">
      <c r="A16" s="37" t="s">
        <v>96</v>
      </c>
      <c r="B16" s="34">
        <v>412103</v>
      </c>
      <c r="C16" s="28">
        <v>2000</v>
      </c>
      <c r="D16" s="47">
        <v>19.4</v>
      </c>
      <c r="E16" s="36">
        <f t="shared" si="0"/>
        <v>19.4</v>
      </c>
      <c r="F16" s="31"/>
      <c r="G16" s="37" t="s">
        <v>96</v>
      </c>
      <c r="H16" s="34">
        <v>412103</v>
      </c>
      <c r="I16" s="28">
        <v>2000</v>
      </c>
      <c r="J16" s="48">
        <v>19.4</v>
      </c>
      <c r="K16" s="36">
        <f t="shared" si="1"/>
        <v>38.8</v>
      </c>
      <c r="M16" s="37" t="s">
        <v>96</v>
      </c>
      <c r="N16" s="34">
        <v>412103</v>
      </c>
      <c r="O16" s="28">
        <v>2000</v>
      </c>
      <c r="P16" s="48">
        <v>523.8</v>
      </c>
      <c r="Q16" s="36">
        <f t="shared" si="2"/>
        <v>562.5999999999999</v>
      </c>
      <c r="S16" s="37" t="s">
        <v>96</v>
      </c>
      <c r="T16" s="34">
        <v>412103</v>
      </c>
      <c r="U16" s="28">
        <v>2000</v>
      </c>
      <c r="V16" s="48">
        <v>485</v>
      </c>
      <c r="W16" s="36">
        <f t="shared" si="3"/>
        <v>1047.6</v>
      </c>
      <c r="Y16" s="37" t="s">
        <v>96</v>
      </c>
      <c r="Z16" s="34">
        <v>412103</v>
      </c>
      <c r="AA16" s="28">
        <v>2000</v>
      </c>
      <c r="AB16" s="48">
        <v>562.6</v>
      </c>
      <c r="AC16" s="36">
        <f t="shared" si="4"/>
        <v>1610.1999999999998</v>
      </c>
      <c r="AE16" s="37" t="s">
        <v>96</v>
      </c>
      <c r="AF16" s="34">
        <v>412103</v>
      </c>
      <c r="AG16" s="28">
        <v>2000</v>
      </c>
      <c r="AH16" s="48">
        <v>155.2</v>
      </c>
      <c r="AI16" s="36">
        <f t="shared" si="5"/>
        <v>1765.4000000000003</v>
      </c>
      <c r="AK16" s="37" t="s">
        <v>96</v>
      </c>
      <c r="AL16" s="34">
        <v>412103</v>
      </c>
      <c r="AM16" s="28">
        <v>2000</v>
      </c>
      <c r="AN16" s="48"/>
      <c r="AO16" s="36">
        <f t="shared" si="6"/>
        <v>1765.4</v>
      </c>
      <c r="AQ16" s="37" t="s">
        <v>96</v>
      </c>
      <c r="AR16" s="34">
        <v>412103</v>
      </c>
      <c r="AS16" s="28">
        <v>2000</v>
      </c>
      <c r="AT16" s="48">
        <v>213.4</v>
      </c>
      <c r="AU16" s="36">
        <f t="shared" si="7"/>
        <v>1978.8</v>
      </c>
      <c r="AW16" s="37" t="s">
        <v>96</v>
      </c>
      <c r="AX16" s="34">
        <v>412103</v>
      </c>
      <c r="AY16" s="28">
        <v>2000</v>
      </c>
      <c r="AZ16" s="48">
        <v>19.4</v>
      </c>
      <c r="BA16" s="36">
        <f t="shared" si="8"/>
        <v>1998.2</v>
      </c>
      <c r="BC16" s="37" t="s">
        <v>96</v>
      </c>
      <c r="BD16" s="34">
        <v>412103</v>
      </c>
      <c r="BE16" s="28">
        <v>2000</v>
      </c>
      <c r="BF16" s="48">
        <v>58.2</v>
      </c>
      <c r="BG16" s="36">
        <f t="shared" si="9"/>
        <v>2056.4</v>
      </c>
      <c r="BI16" s="37" t="s">
        <v>96</v>
      </c>
      <c r="BJ16" s="34">
        <v>412103</v>
      </c>
      <c r="BK16" s="28">
        <v>2000</v>
      </c>
      <c r="BL16" s="48">
        <v>19.4</v>
      </c>
      <c r="BM16" s="36">
        <f t="shared" si="10"/>
        <v>2075.8</v>
      </c>
      <c r="BO16" s="37" t="s">
        <v>96</v>
      </c>
      <c r="BP16" s="34">
        <v>412103</v>
      </c>
      <c r="BQ16" s="28">
        <v>2000</v>
      </c>
      <c r="BR16" s="48"/>
      <c r="BS16" s="36">
        <f t="shared" si="11"/>
        <v>2075.8</v>
      </c>
    </row>
    <row r="17" spans="1:71" ht="24">
      <c r="A17" s="37" t="s">
        <v>97</v>
      </c>
      <c r="B17" s="34">
        <v>412104</v>
      </c>
      <c r="C17" s="28">
        <v>500</v>
      </c>
      <c r="D17" s="47">
        <v>20</v>
      </c>
      <c r="E17" s="36">
        <f t="shared" si="0"/>
        <v>20</v>
      </c>
      <c r="F17" s="31"/>
      <c r="G17" s="37" t="s">
        <v>97</v>
      </c>
      <c r="H17" s="34">
        <v>412104</v>
      </c>
      <c r="I17" s="28">
        <v>500</v>
      </c>
      <c r="J17" s="48"/>
      <c r="K17" s="36">
        <f t="shared" si="1"/>
        <v>20</v>
      </c>
      <c r="M17" s="37" t="s">
        <v>97</v>
      </c>
      <c r="N17" s="34">
        <v>412104</v>
      </c>
      <c r="O17" s="28">
        <v>500</v>
      </c>
      <c r="P17" s="48"/>
      <c r="Q17" s="36">
        <f t="shared" si="2"/>
        <v>20</v>
      </c>
      <c r="S17" s="37" t="s">
        <v>97</v>
      </c>
      <c r="T17" s="34">
        <v>412104</v>
      </c>
      <c r="U17" s="28">
        <v>500</v>
      </c>
      <c r="V17" s="48"/>
      <c r="W17" s="36">
        <f t="shared" si="3"/>
        <v>20</v>
      </c>
      <c r="Y17" s="37" t="s">
        <v>97</v>
      </c>
      <c r="Z17" s="34">
        <v>412104</v>
      </c>
      <c r="AA17" s="28">
        <v>500</v>
      </c>
      <c r="AB17" s="48"/>
      <c r="AC17" s="36">
        <f t="shared" si="4"/>
        <v>20</v>
      </c>
      <c r="AE17" s="37" t="s">
        <v>97</v>
      </c>
      <c r="AF17" s="34">
        <v>412104</v>
      </c>
      <c r="AG17" s="28">
        <v>500</v>
      </c>
      <c r="AH17" s="48">
        <v>20</v>
      </c>
      <c r="AI17" s="36">
        <f t="shared" si="5"/>
        <v>40</v>
      </c>
      <c r="AK17" s="37" t="s">
        <v>97</v>
      </c>
      <c r="AL17" s="34">
        <v>412104</v>
      </c>
      <c r="AM17" s="28">
        <v>500</v>
      </c>
      <c r="AN17" s="48"/>
      <c r="AO17" s="36">
        <f t="shared" si="6"/>
        <v>40</v>
      </c>
      <c r="AQ17" s="37" t="s">
        <v>97</v>
      </c>
      <c r="AR17" s="34">
        <v>412104</v>
      </c>
      <c r="AS17" s="28">
        <v>500</v>
      </c>
      <c r="AT17" s="48"/>
      <c r="AU17" s="36">
        <f t="shared" si="7"/>
        <v>40</v>
      </c>
      <c r="AW17" s="37" t="s">
        <v>97</v>
      </c>
      <c r="AX17" s="34">
        <v>412104</v>
      </c>
      <c r="AY17" s="28">
        <v>500</v>
      </c>
      <c r="AZ17" s="48"/>
      <c r="BA17" s="36">
        <f t="shared" si="8"/>
        <v>40</v>
      </c>
      <c r="BC17" s="37" t="s">
        <v>97</v>
      </c>
      <c r="BD17" s="34">
        <v>412104</v>
      </c>
      <c r="BE17" s="28">
        <v>500</v>
      </c>
      <c r="BF17" s="48"/>
      <c r="BG17" s="36">
        <f t="shared" si="9"/>
        <v>40</v>
      </c>
      <c r="BI17" s="37" t="s">
        <v>97</v>
      </c>
      <c r="BJ17" s="34">
        <v>412104</v>
      </c>
      <c r="BK17" s="28">
        <v>500</v>
      </c>
      <c r="BL17" s="48"/>
      <c r="BM17" s="36">
        <f t="shared" si="10"/>
        <v>40</v>
      </c>
      <c r="BO17" s="37" t="s">
        <v>97</v>
      </c>
      <c r="BP17" s="34">
        <v>412104</v>
      </c>
      <c r="BQ17" s="28">
        <v>500</v>
      </c>
      <c r="BR17" s="48"/>
      <c r="BS17" s="36">
        <f t="shared" si="11"/>
        <v>40</v>
      </c>
    </row>
    <row r="18" spans="1:71" ht="24" customHeight="1" hidden="1">
      <c r="A18" s="37" t="s">
        <v>98</v>
      </c>
      <c r="B18" s="34">
        <v>412105</v>
      </c>
      <c r="C18" s="28"/>
      <c r="D18" s="47"/>
      <c r="E18" s="36">
        <f t="shared" si="0"/>
        <v>0</v>
      </c>
      <c r="F18" s="31"/>
      <c r="G18" s="37" t="s">
        <v>98</v>
      </c>
      <c r="H18" s="34">
        <v>412105</v>
      </c>
      <c r="I18" s="28"/>
      <c r="J18" s="48"/>
      <c r="K18" s="36">
        <f t="shared" si="1"/>
        <v>0</v>
      </c>
      <c r="M18" s="37" t="s">
        <v>98</v>
      </c>
      <c r="N18" s="34">
        <v>412105</v>
      </c>
      <c r="O18" s="28"/>
      <c r="P18" s="48"/>
      <c r="Q18" s="36">
        <f t="shared" si="2"/>
        <v>0</v>
      </c>
      <c r="S18" s="37" t="s">
        <v>98</v>
      </c>
      <c r="T18" s="34">
        <v>412105</v>
      </c>
      <c r="U18" s="28"/>
      <c r="V18" s="48"/>
      <c r="W18" s="36">
        <f t="shared" si="3"/>
        <v>0</v>
      </c>
      <c r="Y18" s="37" t="s">
        <v>98</v>
      </c>
      <c r="Z18" s="34">
        <v>412105</v>
      </c>
      <c r="AA18" s="28"/>
      <c r="AB18" s="48"/>
      <c r="AC18" s="36">
        <f t="shared" si="4"/>
        <v>0</v>
      </c>
      <c r="AE18" s="37" t="s">
        <v>98</v>
      </c>
      <c r="AF18" s="34">
        <v>412105</v>
      </c>
      <c r="AG18" s="28"/>
      <c r="AH18" s="48"/>
      <c r="AI18" s="36">
        <f t="shared" si="5"/>
        <v>0</v>
      </c>
      <c r="AK18" s="37" t="s">
        <v>98</v>
      </c>
      <c r="AL18" s="34">
        <v>412105</v>
      </c>
      <c r="AM18" s="28"/>
      <c r="AN18" s="48"/>
      <c r="AO18" s="36">
        <f t="shared" si="6"/>
        <v>0</v>
      </c>
      <c r="AQ18" s="37" t="s">
        <v>98</v>
      </c>
      <c r="AR18" s="34">
        <v>412105</v>
      </c>
      <c r="AS18" s="28"/>
      <c r="AT18" s="48"/>
      <c r="AU18" s="36">
        <f t="shared" si="7"/>
        <v>0</v>
      </c>
      <c r="AW18" s="37" t="s">
        <v>98</v>
      </c>
      <c r="AX18" s="34">
        <v>412105</v>
      </c>
      <c r="AY18" s="28"/>
      <c r="AZ18" s="48"/>
      <c r="BA18" s="36">
        <f t="shared" si="8"/>
        <v>0</v>
      </c>
      <c r="BC18" s="37" t="s">
        <v>98</v>
      </c>
      <c r="BD18" s="34">
        <v>412105</v>
      </c>
      <c r="BE18" s="28"/>
      <c r="BF18" s="48"/>
      <c r="BG18" s="36">
        <f t="shared" si="9"/>
        <v>0</v>
      </c>
      <c r="BI18" s="37" t="s">
        <v>98</v>
      </c>
      <c r="BJ18" s="34">
        <v>412105</v>
      </c>
      <c r="BK18" s="28"/>
      <c r="BL18" s="48"/>
      <c r="BM18" s="36">
        <f t="shared" si="10"/>
        <v>0</v>
      </c>
      <c r="BO18" s="37" t="s">
        <v>98</v>
      </c>
      <c r="BP18" s="34">
        <v>412105</v>
      </c>
      <c r="BQ18" s="28"/>
      <c r="BR18" s="48"/>
      <c r="BS18" s="36">
        <f t="shared" si="11"/>
        <v>0</v>
      </c>
    </row>
    <row r="19" spans="1:71" ht="24" customHeight="1" hidden="1">
      <c r="A19" s="37" t="s">
        <v>99</v>
      </c>
      <c r="B19" s="34">
        <v>412106</v>
      </c>
      <c r="C19" s="28"/>
      <c r="D19" s="47"/>
      <c r="E19" s="36">
        <f t="shared" si="0"/>
        <v>0</v>
      </c>
      <c r="F19" s="31"/>
      <c r="G19" s="37" t="s">
        <v>99</v>
      </c>
      <c r="H19" s="34">
        <v>412106</v>
      </c>
      <c r="I19" s="28"/>
      <c r="J19" s="48"/>
      <c r="K19" s="36">
        <f t="shared" si="1"/>
        <v>0</v>
      </c>
      <c r="M19" s="37" t="s">
        <v>99</v>
      </c>
      <c r="N19" s="34">
        <v>412106</v>
      </c>
      <c r="O19" s="28"/>
      <c r="P19" s="48"/>
      <c r="Q19" s="36">
        <f t="shared" si="2"/>
        <v>0</v>
      </c>
      <c r="S19" s="37" t="s">
        <v>99</v>
      </c>
      <c r="T19" s="34">
        <v>412106</v>
      </c>
      <c r="U19" s="28"/>
      <c r="V19" s="48"/>
      <c r="W19" s="36">
        <f t="shared" si="3"/>
        <v>0</v>
      </c>
      <c r="Y19" s="37" t="s">
        <v>99</v>
      </c>
      <c r="Z19" s="34">
        <v>412106</v>
      </c>
      <c r="AA19" s="28"/>
      <c r="AB19" s="48"/>
      <c r="AC19" s="36">
        <f t="shared" si="4"/>
        <v>0</v>
      </c>
      <c r="AE19" s="37" t="s">
        <v>99</v>
      </c>
      <c r="AF19" s="34">
        <v>412106</v>
      </c>
      <c r="AG19" s="28"/>
      <c r="AH19" s="48"/>
      <c r="AI19" s="36">
        <f t="shared" si="5"/>
        <v>0</v>
      </c>
      <c r="AK19" s="37" t="s">
        <v>99</v>
      </c>
      <c r="AL19" s="34">
        <v>412106</v>
      </c>
      <c r="AM19" s="28"/>
      <c r="AN19" s="48"/>
      <c r="AO19" s="36">
        <f t="shared" si="6"/>
        <v>0</v>
      </c>
      <c r="AQ19" s="37" t="s">
        <v>99</v>
      </c>
      <c r="AR19" s="34">
        <v>412106</v>
      </c>
      <c r="AS19" s="28"/>
      <c r="AT19" s="48"/>
      <c r="AU19" s="36">
        <f t="shared" si="7"/>
        <v>0</v>
      </c>
      <c r="AW19" s="37" t="s">
        <v>99</v>
      </c>
      <c r="AX19" s="34">
        <v>412106</v>
      </c>
      <c r="AY19" s="28"/>
      <c r="AZ19" s="48"/>
      <c r="BA19" s="36">
        <f t="shared" si="8"/>
        <v>0</v>
      </c>
      <c r="BC19" s="37" t="s">
        <v>99</v>
      </c>
      <c r="BD19" s="34">
        <v>412106</v>
      </c>
      <c r="BE19" s="28"/>
      <c r="BF19" s="48"/>
      <c r="BG19" s="36">
        <f t="shared" si="9"/>
        <v>0</v>
      </c>
      <c r="BI19" s="37" t="s">
        <v>99</v>
      </c>
      <c r="BJ19" s="34">
        <v>412106</v>
      </c>
      <c r="BK19" s="28"/>
      <c r="BL19" s="48"/>
      <c r="BM19" s="36">
        <f t="shared" si="10"/>
        <v>0</v>
      </c>
      <c r="BO19" s="37" t="s">
        <v>99</v>
      </c>
      <c r="BP19" s="34">
        <v>412106</v>
      </c>
      <c r="BQ19" s="28"/>
      <c r="BR19" s="48"/>
      <c r="BS19" s="36">
        <f t="shared" si="11"/>
        <v>0</v>
      </c>
    </row>
    <row r="20" spans="1:71" ht="24">
      <c r="A20" s="37" t="s">
        <v>100</v>
      </c>
      <c r="B20" s="34">
        <v>412107</v>
      </c>
      <c r="C20" s="28">
        <v>280000</v>
      </c>
      <c r="D20" s="47">
        <v>1320</v>
      </c>
      <c r="E20" s="36">
        <f t="shared" si="0"/>
        <v>1320</v>
      </c>
      <c r="F20" s="31"/>
      <c r="G20" s="37" t="s">
        <v>100</v>
      </c>
      <c r="H20" s="34">
        <v>412107</v>
      </c>
      <c r="I20" s="28">
        <v>280000</v>
      </c>
      <c r="J20" s="48">
        <v>590</v>
      </c>
      <c r="K20" s="36">
        <f t="shared" si="1"/>
        <v>1910</v>
      </c>
      <c r="M20" s="37" t="s">
        <v>100</v>
      </c>
      <c r="N20" s="34">
        <v>412107</v>
      </c>
      <c r="O20" s="28">
        <v>280000</v>
      </c>
      <c r="P20" s="48">
        <v>400</v>
      </c>
      <c r="Q20" s="36">
        <f t="shared" si="2"/>
        <v>2310</v>
      </c>
      <c r="S20" s="37" t="s">
        <v>100</v>
      </c>
      <c r="T20" s="34">
        <v>412107</v>
      </c>
      <c r="U20" s="28">
        <v>280000</v>
      </c>
      <c r="V20" s="48">
        <v>750</v>
      </c>
      <c r="W20" s="36">
        <f t="shared" si="3"/>
        <v>3060</v>
      </c>
      <c r="Y20" s="37" t="s">
        <v>100</v>
      </c>
      <c r="Z20" s="34">
        <v>412107</v>
      </c>
      <c r="AA20" s="28">
        <v>280000</v>
      </c>
      <c r="AB20" s="48">
        <f>55060+4520</f>
        <v>59580</v>
      </c>
      <c r="AC20" s="36">
        <f t="shared" si="4"/>
        <v>62640</v>
      </c>
      <c r="AE20" s="37" t="s">
        <v>100</v>
      </c>
      <c r="AF20" s="34">
        <v>412107</v>
      </c>
      <c r="AG20" s="28">
        <v>280000</v>
      </c>
      <c r="AH20" s="48">
        <v>31420</v>
      </c>
      <c r="AI20" s="36">
        <f t="shared" si="5"/>
        <v>94060</v>
      </c>
      <c r="AK20" s="37" t="s">
        <v>100</v>
      </c>
      <c r="AL20" s="34">
        <v>412107</v>
      </c>
      <c r="AM20" s="28">
        <v>280000</v>
      </c>
      <c r="AN20" s="48">
        <v>17410</v>
      </c>
      <c r="AO20" s="36">
        <f t="shared" si="6"/>
        <v>111470</v>
      </c>
      <c r="AQ20" s="37" t="s">
        <v>100</v>
      </c>
      <c r="AR20" s="34">
        <v>412107</v>
      </c>
      <c r="AS20" s="28">
        <v>280000</v>
      </c>
      <c r="AT20" s="48">
        <v>11570</v>
      </c>
      <c r="AU20" s="36">
        <f t="shared" si="7"/>
        <v>123040</v>
      </c>
      <c r="AW20" s="37" t="s">
        <v>100</v>
      </c>
      <c r="AX20" s="34">
        <v>412107</v>
      </c>
      <c r="AY20" s="28">
        <v>280000</v>
      </c>
      <c r="AZ20" s="48">
        <f>27470+330</f>
        <v>27800</v>
      </c>
      <c r="BA20" s="49">
        <f>+AH20+AN20+AT20+AZ20+AB20+V20+P20+J20+D20</f>
        <v>150840</v>
      </c>
      <c r="BC20" s="37" t="s">
        <v>100</v>
      </c>
      <c r="BD20" s="34">
        <v>412107</v>
      </c>
      <c r="BE20" s="28">
        <v>280000</v>
      </c>
      <c r="BF20" s="48">
        <v>33500</v>
      </c>
      <c r="BG20" s="36">
        <f t="shared" si="9"/>
        <v>184340</v>
      </c>
      <c r="BH20" s="50"/>
      <c r="BI20" s="37" t="s">
        <v>100</v>
      </c>
      <c r="BJ20" s="34">
        <v>412107</v>
      </c>
      <c r="BK20" s="28">
        <v>280000</v>
      </c>
      <c r="BL20" s="48">
        <v>14170</v>
      </c>
      <c r="BM20" s="36">
        <f t="shared" si="10"/>
        <v>198510</v>
      </c>
      <c r="BO20" s="37" t="s">
        <v>100</v>
      </c>
      <c r="BP20" s="34">
        <v>412107</v>
      </c>
      <c r="BQ20" s="28">
        <v>280000</v>
      </c>
      <c r="BR20" s="48"/>
      <c r="BS20" s="36">
        <f t="shared" si="11"/>
        <v>198510</v>
      </c>
    </row>
    <row r="21" spans="1:71" ht="24">
      <c r="A21" s="37" t="s">
        <v>101</v>
      </c>
      <c r="B21" s="34">
        <v>412108</v>
      </c>
      <c r="C21" s="28">
        <v>6000</v>
      </c>
      <c r="D21" s="47">
        <v>2000</v>
      </c>
      <c r="E21" s="36">
        <f t="shared" si="0"/>
        <v>2000</v>
      </c>
      <c r="F21" s="31"/>
      <c r="G21" s="37" t="s">
        <v>101</v>
      </c>
      <c r="H21" s="34">
        <v>412108</v>
      </c>
      <c r="I21" s="28">
        <v>6000</v>
      </c>
      <c r="J21" s="48"/>
      <c r="K21" s="36">
        <f t="shared" si="1"/>
        <v>2000</v>
      </c>
      <c r="M21" s="37" t="s">
        <v>101</v>
      </c>
      <c r="N21" s="34">
        <v>412108</v>
      </c>
      <c r="O21" s="28">
        <v>6000</v>
      </c>
      <c r="P21" s="48"/>
      <c r="Q21" s="36">
        <f t="shared" si="2"/>
        <v>2000</v>
      </c>
      <c r="S21" s="37" t="s">
        <v>101</v>
      </c>
      <c r="T21" s="34">
        <v>412108</v>
      </c>
      <c r="U21" s="28">
        <v>6000</v>
      </c>
      <c r="V21" s="48"/>
      <c r="W21" s="36">
        <f t="shared" si="3"/>
        <v>2000</v>
      </c>
      <c r="Y21" s="37" t="s">
        <v>101</v>
      </c>
      <c r="Z21" s="34">
        <v>412108</v>
      </c>
      <c r="AA21" s="28">
        <v>6000</v>
      </c>
      <c r="AB21" s="48">
        <v>2000</v>
      </c>
      <c r="AC21" s="36">
        <f t="shared" si="4"/>
        <v>4000</v>
      </c>
      <c r="AE21" s="37" t="s">
        <v>101</v>
      </c>
      <c r="AF21" s="34">
        <v>412108</v>
      </c>
      <c r="AG21" s="28">
        <v>6000</v>
      </c>
      <c r="AH21" s="48"/>
      <c r="AI21" s="36">
        <f t="shared" si="5"/>
        <v>4000</v>
      </c>
      <c r="AK21" s="37" t="s">
        <v>101</v>
      </c>
      <c r="AL21" s="34">
        <v>412108</v>
      </c>
      <c r="AM21" s="28">
        <v>6000</v>
      </c>
      <c r="AN21" s="48"/>
      <c r="AO21" s="36">
        <f t="shared" si="6"/>
        <v>4000</v>
      </c>
      <c r="AQ21" s="37" t="s">
        <v>101</v>
      </c>
      <c r="AR21" s="34">
        <v>412108</v>
      </c>
      <c r="AS21" s="28">
        <v>6000</v>
      </c>
      <c r="AT21" s="48"/>
      <c r="AU21" s="36">
        <f t="shared" si="7"/>
        <v>4000</v>
      </c>
      <c r="AW21" s="37" t="s">
        <v>101</v>
      </c>
      <c r="AX21" s="34">
        <v>412108</v>
      </c>
      <c r="AY21" s="28">
        <v>6000</v>
      </c>
      <c r="AZ21" s="48">
        <v>2000</v>
      </c>
      <c r="BA21" s="36">
        <f t="shared" si="8"/>
        <v>6000</v>
      </c>
      <c r="BC21" s="37" t="s">
        <v>101</v>
      </c>
      <c r="BD21" s="34">
        <v>412108</v>
      </c>
      <c r="BE21" s="28">
        <v>6000</v>
      </c>
      <c r="BF21" s="48"/>
      <c r="BG21" s="36">
        <f t="shared" si="9"/>
        <v>6000</v>
      </c>
      <c r="BI21" s="37" t="s">
        <v>101</v>
      </c>
      <c r="BJ21" s="34">
        <v>412108</v>
      </c>
      <c r="BK21" s="28">
        <v>6000</v>
      </c>
      <c r="BL21" s="48"/>
      <c r="BM21" s="36">
        <f t="shared" si="10"/>
        <v>6000</v>
      </c>
      <c r="BO21" s="37" t="s">
        <v>101</v>
      </c>
      <c r="BP21" s="34">
        <v>412108</v>
      </c>
      <c r="BQ21" s="28">
        <v>6000</v>
      </c>
      <c r="BR21" s="48"/>
      <c r="BS21" s="36">
        <f t="shared" si="11"/>
        <v>6000</v>
      </c>
    </row>
    <row r="22" spans="1:71" ht="24" customHeight="1" hidden="1">
      <c r="A22" s="37" t="s">
        <v>102</v>
      </c>
      <c r="B22" s="34">
        <v>412109</v>
      </c>
      <c r="C22" s="28"/>
      <c r="D22" s="47"/>
      <c r="E22" s="36">
        <f t="shared" si="0"/>
        <v>0</v>
      </c>
      <c r="F22" s="31"/>
      <c r="G22" s="37" t="s">
        <v>102</v>
      </c>
      <c r="H22" s="34">
        <v>412109</v>
      </c>
      <c r="I22" s="28"/>
      <c r="J22" s="48"/>
      <c r="K22" s="36">
        <f t="shared" si="1"/>
        <v>0</v>
      </c>
      <c r="M22" s="37" t="s">
        <v>102</v>
      </c>
      <c r="N22" s="34">
        <v>412109</v>
      </c>
      <c r="O22" s="28"/>
      <c r="P22" s="48"/>
      <c r="Q22" s="36">
        <f t="shared" si="2"/>
        <v>0</v>
      </c>
      <c r="S22" s="37" t="s">
        <v>102</v>
      </c>
      <c r="T22" s="34">
        <v>412109</v>
      </c>
      <c r="U22" s="28"/>
      <c r="V22" s="48"/>
      <c r="W22" s="36">
        <f t="shared" si="3"/>
        <v>0</v>
      </c>
      <c r="Y22" s="37" t="s">
        <v>102</v>
      </c>
      <c r="Z22" s="34">
        <v>412109</v>
      </c>
      <c r="AA22" s="28"/>
      <c r="AB22" s="48"/>
      <c r="AC22" s="36">
        <f t="shared" si="4"/>
        <v>0</v>
      </c>
      <c r="AE22" s="37" t="s">
        <v>102</v>
      </c>
      <c r="AF22" s="34">
        <v>412109</v>
      </c>
      <c r="AG22" s="28"/>
      <c r="AH22" s="48"/>
      <c r="AI22" s="36">
        <f t="shared" si="5"/>
        <v>0</v>
      </c>
      <c r="AK22" s="37" t="s">
        <v>102</v>
      </c>
      <c r="AL22" s="34">
        <v>412109</v>
      </c>
      <c r="AM22" s="28"/>
      <c r="AN22" s="48"/>
      <c r="AO22" s="36">
        <f t="shared" si="6"/>
        <v>0</v>
      </c>
      <c r="AQ22" s="37" t="s">
        <v>102</v>
      </c>
      <c r="AR22" s="34">
        <v>412109</v>
      </c>
      <c r="AS22" s="28"/>
      <c r="AT22" s="48"/>
      <c r="AU22" s="36">
        <f t="shared" si="7"/>
        <v>0</v>
      </c>
      <c r="AW22" s="37" t="s">
        <v>102</v>
      </c>
      <c r="AX22" s="34">
        <v>412109</v>
      </c>
      <c r="AY22" s="28"/>
      <c r="AZ22" s="48"/>
      <c r="BA22" s="36">
        <f t="shared" si="8"/>
        <v>0</v>
      </c>
      <c r="BC22" s="37" t="s">
        <v>102</v>
      </c>
      <c r="BD22" s="34">
        <v>412109</v>
      </c>
      <c r="BE22" s="28"/>
      <c r="BF22" s="48"/>
      <c r="BG22" s="36">
        <f t="shared" si="9"/>
        <v>0</v>
      </c>
      <c r="BI22" s="37" t="s">
        <v>102</v>
      </c>
      <c r="BJ22" s="34">
        <v>412109</v>
      </c>
      <c r="BK22" s="28"/>
      <c r="BL22" s="48"/>
      <c r="BM22" s="36">
        <f t="shared" si="10"/>
        <v>0</v>
      </c>
      <c r="BO22" s="37" t="s">
        <v>102</v>
      </c>
      <c r="BP22" s="34">
        <v>412109</v>
      </c>
      <c r="BQ22" s="28"/>
      <c r="BR22" s="48"/>
      <c r="BS22" s="36">
        <f t="shared" si="11"/>
        <v>0</v>
      </c>
    </row>
    <row r="23" spans="1:71" ht="24" customHeight="1" hidden="1">
      <c r="A23" s="37" t="s">
        <v>103</v>
      </c>
      <c r="B23" s="34"/>
      <c r="C23" s="28"/>
      <c r="D23" s="47"/>
      <c r="E23" s="36">
        <f t="shared" si="0"/>
        <v>0</v>
      </c>
      <c r="F23" s="31"/>
      <c r="G23" s="37" t="s">
        <v>103</v>
      </c>
      <c r="H23" s="34"/>
      <c r="I23" s="28"/>
      <c r="J23" s="48"/>
      <c r="K23" s="36">
        <f t="shared" si="1"/>
        <v>0</v>
      </c>
      <c r="M23" s="37" t="s">
        <v>103</v>
      </c>
      <c r="N23" s="34"/>
      <c r="O23" s="28"/>
      <c r="P23" s="48"/>
      <c r="Q23" s="36">
        <f t="shared" si="2"/>
        <v>0</v>
      </c>
      <c r="S23" s="37" t="s">
        <v>103</v>
      </c>
      <c r="T23" s="34"/>
      <c r="U23" s="28"/>
      <c r="V23" s="48"/>
      <c r="W23" s="36">
        <f t="shared" si="3"/>
        <v>0</v>
      </c>
      <c r="Y23" s="37" t="s">
        <v>103</v>
      </c>
      <c r="Z23" s="34"/>
      <c r="AA23" s="28"/>
      <c r="AB23" s="48"/>
      <c r="AC23" s="36">
        <f t="shared" si="4"/>
        <v>0</v>
      </c>
      <c r="AE23" s="37" t="s">
        <v>103</v>
      </c>
      <c r="AF23" s="34"/>
      <c r="AG23" s="28"/>
      <c r="AH23" s="48"/>
      <c r="AI23" s="36">
        <f t="shared" si="5"/>
        <v>0</v>
      </c>
      <c r="AK23" s="37" t="s">
        <v>103</v>
      </c>
      <c r="AL23" s="34"/>
      <c r="AM23" s="28"/>
      <c r="AN23" s="48"/>
      <c r="AO23" s="36">
        <f t="shared" si="6"/>
        <v>0</v>
      </c>
      <c r="AQ23" s="37" t="s">
        <v>103</v>
      </c>
      <c r="AR23" s="34"/>
      <c r="AS23" s="28"/>
      <c r="AT23" s="48"/>
      <c r="AU23" s="36">
        <f t="shared" si="7"/>
        <v>0</v>
      </c>
      <c r="AW23" s="37" t="s">
        <v>103</v>
      </c>
      <c r="AX23" s="34"/>
      <c r="AY23" s="28"/>
      <c r="AZ23" s="48"/>
      <c r="BA23" s="36">
        <f t="shared" si="8"/>
        <v>0</v>
      </c>
      <c r="BC23" s="37" t="s">
        <v>103</v>
      </c>
      <c r="BD23" s="34"/>
      <c r="BE23" s="28"/>
      <c r="BF23" s="48"/>
      <c r="BG23" s="36">
        <f t="shared" si="9"/>
        <v>0</v>
      </c>
      <c r="BI23" s="37" t="s">
        <v>103</v>
      </c>
      <c r="BJ23" s="34"/>
      <c r="BK23" s="28"/>
      <c r="BL23" s="48"/>
      <c r="BM23" s="36">
        <f t="shared" si="10"/>
        <v>0</v>
      </c>
      <c r="BO23" s="37" t="s">
        <v>103</v>
      </c>
      <c r="BP23" s="34"/>
      <c r="BQ23" s="28"/>
      <c r="BR23" s="48"/>
      <c r="BS23" s="36">
        <f t="shared" si="11"/>
        <v>0</v>
      </c>
    </row>
    <row r="24" spans="1:71" ht="24" customHeight="1" hidden="1">
      <c r="A24" s="37" t="s">
        <v>104</v>
      </c>
      <c r="B24" s="34">
        <v>412110</v>
      </c>
      <c r="C24" s="28"/>
      <c r="D24" s="47"/>
      <c r="E24" s="36">
        <f t="shared" si="0"/>
        <v>0</v>
      </c>
      <c r="F24" s="31"/>
      <c r="G24" s="37" t="s">
        <v>104</v>
      </c>
      <c r="H24" s="34">
        <v>412110</v>
      </c>
      <c r="I24" s="28"/>
      <c r="J24" s="48"/>
      <c r="K24" s="36">
        <f t="shared" si="1"/>
        <v>0</v>
      </c>
      <c r="M24" s="37" t="s">
        <v>104</v>
      </c>
      <c r="N24" s="34">
        <v>412110</v>
      </c>
      <c r="O24" s="28"/>
      <c r="P24" s="48"/>
      <c r="Q24" s="36">
        <f t="shared" si="2"/>
        <v>0</v>
      </c>
      <c r="S24" s="37" t="s">
        <v>104</v>
      </c>
      <c r="T24" s="34">
        <v>412110</v>
      </c>
      <c r="U24" s="28"/>
      <c r="V24" s="48"/>
      <c r="W24" s="36">
        <f t="shared" si="3"/>
        <v>0</v>
      </c>
      <c r="Y24" s="37" t="s">
        <v>104</v>
      </c>
      <c r="Z24" s="34">
        <v>412110</v>
      </c>
      <c r="AA24" s="28"/>
      <c r="AB24" s="48"/>
      <c r="AC24" s="36">
        <f t="shared" si="4"/>
        <v>0</v>
      </c>
      <c r="AE24" s="37" t="s">
        <v>104</v>
      </c>
      <c r="AF24" s="34">
        <v>412110</v>
      </c>
      <c r="AG24" s="28"/>
      <c r="AH24" s="48"/>
      <c r="AI24" s="36">
        <f t="shared" si="5"/>
        <v>0</v>
      </c>
      <c r="AK24" s="37" t="s">
        <v>104</v>
      </c>
      <c r="AL24" s="34">
        <v>412110</v>
      </c>
      <c r="AM24" s="28"/>
      <c r="AN24" s="48"/>
      <c r="AO24" s="36">
        <f t="shared" si="6"/>
        <v>0</v>
      </c>
      <c r="AQ24" s="37" t="s">
        <v>104</v>
      </c>
      <c r="AR24" s="34">
        <v>412110</v>
      </c>
      <c r="AS24" s="28"/>
      <c r="AT24" s="48"/>
      <c r="AU24" s="36">
        <f t="shared" si="7"/>
        <v>0</v>
      </c>
      <c r="AW24" s="37" t="s">
        <v>104</v>
      </c>
      <c r="AX24" s="34">
        <v>412110</v>
      </c>
      <c r="AY24" s="28"/>
      <c r="AZ24" s="48"/>
      <c r="BA24" s="36">
        <f t="shared" si="8"/>
        <v>0</v>
      </c>
      <c r="BC24" s="37" t="s">
        <v>104</v>
      </c>
      <c r="BD24" s="34">
        <v>412110</v>
      </c>
      <c r="BE24" s="28"/>
      <c r="BF24" s="48"/>
      <c r="BG24" s="36">
        <f t="shared" si="9"/>
        <v>0</v>
      </c>
      <c r="BI24" s="37" t="s">
        <v>104</v>
      </c>
      <c r="BJ24" s="34">
        <v>412110</v>
      </c>
      <c r="BK24" s="28"/>
      <c r="BL24" s="48"/>
      <c r="BM24" s="36">
        <f t="shared" si="10"/>
        <v>0</v>
      </c>
      <c r="BO24" s="37" t="s">
        <v>104</v>
      </c>
      <c r="BP24" s="34">
        <v>412110</v>
      </c>
      <c r="BQ24" s="28"/>
      <c r="BR24" s="48"/>
      <c r="BS24" s="36">
        <f t="shared" si="11"/>
        <v>0</v>
      </c>
    </row>
    <row r="25" spans="1:71" ht="24" customHeight="1" hidden="1">
      <c r="A25" s="37" t="s">
        <v>105</v>
      </c>
      <c r="B25" s="34">
        <v>412111</v>
      </c>
      <c r="C25" s="28"/>
      <c r="D25" s="47"/>
      <c r="E25" s="36">
        <f t="shared" si="0"/>
        <v>0</v>
      </c>
      <c r="F25" s="31"/>
      <c r="G25" s="37" t="s">
        <v>105</v>
      </c>
      <c r="H25" s="34">
        <v>412111</v>
      </c>
      <c r="I25" s="28"/>
      <c r="J25" s="48"/>
      <c r="K25" s="36">
        <f t="shared" si="1"/>
        <v>0</v>
      </c>
      <c r="M25" s="37" t="s">
        <v>105</v>
      </c>
      <c r="N25" s="34">
        <v>412111</v>
      </c>
      <c r="O25" s="28"/>
      <c r="P25" s="48"/>
      <c r="Q25" s="36">
        <f t="shared" si="2"/>
        <v>0</v>
      </c>
      <c r="S25" s="37" t="s">
        <v>105</v>
      </c>
      <c r="T25" s="34">
        <v>412111</v>
      </c>
      <c r="U25" s="28"/>
      <c r="V25" s="48"/>
      <c r="W25" s="36">
        <f t="shared" si="3"/>
        <v>0</v>
      </c>
      <c r="Y25" s="37" t="s">
        <v>105</v>
      </c>
      <c r="Z25" s="34">
        <v>412111</v>
      </c>
      <c r="AA25" s="28"/>
      <c r="AB25" s="48"/>
      <c r="AC25" s="36">
        <f t="shared" si="4"/>
        <v>0</v>
      </c>
      <c r="AE25" s="37" t="s">
        <v>105</v>
      </c>
      <c r="AF25" s="34">
        <v>412111</v>
      </c>
      <c r="AG25" s="28"/>
      <c r="AH25" s="48"/>
      <c r="AI25" s="36">
        <f t="shared" si="5"/>
        <v>0</v>
      </c>
      <c r="AK25" s="37" t="s">
        <v>105</v>
      </c>
      <c r="AL25" s="34">
        <v>412111</v>
      </c>
      <c r="AM25" s="28"/>
      <c r="AN25" s="48"/>
      <c r="AO25" s="36">
        <f t="shared" si="6"/>
        <v>0</v>
      </c>
      <c r="AQ25" s="37" t="s">
        <v>105</v>
      </c>
      <c r="AR25" s="34">
        <v>412111</v>
      </c>
      <c r="AS25" s="28"/>
      <c r="AT25" s="48"/>
      <c r="AU25" s="36">
        <f t="shared" si="7"/>
        <v>0</v>
      </c>
      <c r="AW25" s="37" t="s">
        <v>105</v>
      </c>
      <c r="AX25" s="34">
        <v>412111</v>
      </c>
      <c r="AY25" s="28"/>
      <c r="AZ25" s="48"/>
      <c r="BA25" s="36">
        <f t="shared" si="8"/>
        <v>0</v>
      </c>
      <c r="BC25" s="37" t="s">
        <v>105</v>
      </c>
      <c r="BD25" s="34">
        <v>412111</v>
      </c>
      <c r="BE25" s="28"/>
      <c r="BF25" s="48"/>
      <c r="BG25" s="36">
        <f t="shared" si="9"/>
        <v>0</v>
      </c>
      <c r="BI25" s="37" t="s">
        <v>105</v>
      </c>
      <c r="BJ25" s="34">
        <v>412111</v>
      </c>
      <c r="BK25" s="28"/>
      <c r="BL25" s="48"/>
      <c r="BM25" s="36">
        <f t="shared" si="10"/>
        <v>0</v>
      </c>
      <c r="BO25" s="37" t="s">
        <v>105</v>
      </c>
      <c r="BP25" s="34">
        <v>412111</v>
      </c>
      <c r="BQ25" s="28"/>
      <c r="BR25" s="48"/>
      <c r="BS25" s="36">
        <f t="shared" si="11"/>
        <v>0</v>
      </c>
    </row>
    <row r="26" spans="1:71" ht="24" customHeight="1" hidden="1">
      <c r="A26" s="37" t="s">
        <v>106</v>
      </c>
      <c r="B26" s="34"/>
      <c r="C26" s="28"/>
      <c r="D26" s="47"/>
      <c r="E26" s="36">
        <f t="shared" si="0"/>
        <v>0</v>
      </c>
      <c r="F26" s="31"/>
      <c r="G26" s="37" t="s">
        <v>106</v>
      </c>
      <c r="H26" s="34"/>
      <c r="I26" s="28"/>
      <c r="J26" s="48"/>
      <c r="K26" s="36">
        <f t="shared" si="1"/>
        <v>0</v>
      </c>
      <c r="M26" s="37" t="s">
        <v>106</v>
      </c>
      <c r="N26" s="34"/>
      <c r="O26" s="28"/>
      <c r="P26" s="48"/>
      <c r="Q26" s="36">
        <f t="shared" si="2"/>
        <v>0</v>
      </c>
      <c r="S26" s="37" t="s">
        <v>106</v>
      </c>
      <c r="T26" s="34"/>
      <c r="U26" s="28"/>
      <c r="V26" s="48"/>
      <c r="W26" s="36">
        <f t="shared" si="3"/>
        <v>0</v>
      </c>
      <c r="Y26" s="37" t="s">
        <v>106</v>
      </c>
      <c r="Z26" s="34"/>
      <c r="AA26" s="28"/>
      <c r="AB26" s="48"/>
      <c r="AC26" s="36">
        <f t="shared" si="4"/>
        <v>0</v>
      </c>
      <c r="AE26" s="37" t="s">
        <v>106</v>
      </c>
      <c r="AF26" s="34"/>
      <c r="AG26" s="28"/>
      <c r="AH26" s="48"/>
      <c r="AI26" s="36">
        <f t="shared" si="5"/>
        <v>0</v>
      </c>
      <c r="AK26" s="37" t="s">
        <v>106</v>
      </c>
      <c r="AL26" s="34"/>
      <c r="AM26" s="28"/>
      <c r="AN26" s="48"/>
      <c r="AO26" s="36">
        <f t="shared" si="6"/>
        <v>0</v>
      </c>
      <c r="AQ26" s="37" t="s">
        <v>106</v>
      </c>
      <c r="AR26" s="34"/>
      <c r="AS26" s="28"/>
      <c r="AT26" s="48"/>
      <c r="AU26" s="36">
        <f t="shared" si="7"/>
        <v>0</v>
      </c>
      <c r="AW26" s="37" t="s">
        <v>106</v>
      </c>
      <c r="AX26" s="34"/>
      <c r="AY26" s="28"/>
      <c r="AZ26" s="48"/>
      <c r="BA26" s="36">
        <f t="shared" si="8"/>
        <v>0</v>
      </c>
      <c r="BC26" s="37" t="s">
        <v>106</v>
      </c>
      <c r="BD26" s="34"/>
      <c r="BE26" s="28"/>
      <c r="BF26" s="48"/>
      <c r="BG26" s="36">
        <f t="shared" si="9"/>
        <v>0</v>
      </c>
      <c r="BI26" s="37" t="s">
        <v>106</v>
      </c>
      <c r="BJ26" s="34"/>
      <c r="BK26" s="28"/>
      <c r="BL26" s="48"/>
      <c r="BM26" s="36">
        <f t="shared" si="10"/>
        <v>0</v>
      </c>
      <c r="BO26" s="37" t="s">
        <v>106</v>
      </c>
      <c r="BP26" s="34"/>
      <c r="BQ26" s="28"/>
      <c r="BR26" s="48"/>
      <c r="BS26" s="36">
        <f t="shared" si="11"/>
        <v>0</v>
      </c>
    </row>
    <row r="27" spans="1:71" ht="24" customHeight="1" hidden="1">
      <c r="A27" s="37" t="s">
        <v>107</v>
      </c>
      <c r="B27" s="34">
        <v>412112</v>
      </c>
      <c r="C27" s="28"/>
      <c r="D27" s="47"/>
      <c r="E27" s="36">
        <f t="shared" si="0"/>
        <v>0</v>
      </c>
      <c r="F27" s="31"/>
      <c r="G27" s="37" t="s">
        <v>107</v>
      </c>
      <c r="H27" s="34">
        <v>412112</v>
      </c>
      <c r="I27" s="28"/>
      <c r="J27" s="48"/>
      <c r="K27" s="36">
        <f t="shared" si="1"/>
        <v>0</v>
      </c>
      <c r="M27" s="37" t="s">
        <v>107</v>
      </c>
      <c r="N27" s="34">
        <v>412112</v>
      </c>
      <c r="O27" s="28"/>
      <c r="P27" s="48"/>
      <c r="Q27" s="36">
        <f t="shared" si="2"/>
        <v>0</v>
      </c>
      <c r="S27" s="37" t="s">
        <v>107</v>
      </c>
      <c r="T27" s="34">
        <v>412112</v>
      </c>
      <c r="U27" s="28"/>
      <c r="V27" s="48"/>
      <c r="W27" s="36">
        <f t="shared" si="3"/>
        <v>0</v>
      </c>
      <c r="Y27" s="37" t="s">
        <v>107</v>
      </c>
      <c r="Z27" s="34">
        <v>412112</v>
      </c>
      <c r="AA27" s="28"/>
      <c r="AB27" s="48"/>
      <c r="AC27" s="36">
        <f t="shared" si="4"/>
        <v>0</v>
      </c>
      <c r="AE27" s="37" t="s">
        <v>107</v>
      </c>
      <c r="AF27" s="34">
        <v>412112</v>
      </c>
      <c r="AG27" s="28"/>
      <c r="AH27" s="48"/>
      <c r="AI27" s="36">
        <f t="shared" si="5"/>
        <v>0</v>
      </c>
      <c r="AK27" s="37" t="s">
        <v>107</v>
      </c>
      <c r="AL27" s="34">
        <v>412112</v>
      </c>
      <c r="AM27" s="28"/>
      <c r="AN27" s="48"/>
      <c r="AO27" s="36">
        <f t="shared" si="6"/>
        <v>0</v>
      </c>
      <c r="AQ27" s="37" t="s">
        <v>107</v>
      </c>
      <c r="AR27" s="34">
        <v>412112</v>
      </c>
      <c r="AS27" s="28"/>
      <c r="AT27" s="48"/>
      <c r="AU27" s="36">
        <f t="shared" si="7"/>
        <v>0</v>
      </c>
      <c r="AW27" s="37" t="s">
        <v>107</v>
      </c>
      <c r="AX27" s="34">
        <v>412112</v>
      </c>
      <c r="AY27" s="28"/>
      <c r="AZ27" s="48"/>
      <c r="BA27" s="36">
        <f t="shared" si="8"/>
        <v>0</v>
      </c>
      <c r="BC27" s="37" t="s">
        <v>107</v>
      </c>
      <c r="BD27" s="34">
        <v>412112</v>
      </c>
      <c r="BE27" s="28"/>
      <c r="BF27" s="48"/>
      <c r="BG27" s="36">
        <f t="shared" si="9"/>
        <v>0</v>
      </c>
      <c r="BI27" s="37" t="s">
        <v>107</v>
      </c>
      <c r="BJ27" s="34">
        <v>412112</v>
      </c>
      <c r="BK27" s="28"/>
      <c r="BL27" s="48"/>
      <c r="BM27" s="36">
        <f t="shared" si="10"/>
        <v>0</v>
      </c>
      <c r="BO27" s="37" t="s">
        <v>107</v>
      </c>
      <c r="BP27" s="34">
        <v>412112</v>
      </c>
      <c r="BQ27" s="28"/>
      <c r="BR27" s="48"/>
      <c r="BS27" s="36">
        <f t="shared" si="11"/>
        <v>0</v>
      </c>
    </row>
    <row r="28" spans="1:71" ht="24" customHeight="1" hidden="1">
      <c r="A28" s="37" t="s">
        <v>108</v>
      </c>
      <c r="B28" s="34">
        <v>412113</v>
      </c>
      <c r="C28" s="28"/>
      <c r="D28" s="47"/>
      <c r="E28" s="36">
        <f t="shared" si="0"/>
        <v>0</v>
      </c>
      <c r="F28" s="31"/>
      <c r="G28" s="37" t="s">
        <v>108</v>
      </c>
      <c r="H28" s="34">
        <v>412113</v>
      </c>
      <c r="I28" s="28"/>
      <c r="J28" s="48"/>
      <c r="K28" s="36">
        <f t="shared" si="1"/>
        <v>0</v>
      </c>
      <c r="M28" s="37" t="s">
        <v>108</v>
      </c>
      <c r="N28" s="34">
        <v>412113</v>
      </c>
      <c r="O28" s="28"/>
      <c r="P28" s="48"/>
      <c r="Q28" s="36">
        <f t="shared" si="2"/>
        <v>0</v>
      </c>
      <c r="S28" s="37" t="s">
        <v>108</v>
      </c>
      <c r="T28" s="34">
        <v>412113</v>
      </c>
      <c r="U28" s="28"/>
      <c r="V28" s="48"/>
      <c r="W28" s="36">
        <f t="shared" si="3"/>
        <v>0</v>
      </c>
      <c r="Y28" s="37" t="s">
        <v>108</v>
      </c>
      <c r="Z28" s="34">
        <v>412113</v>
      </c>
      <c r="AA28" s="28"/>
      <c r="AB28" s="48"/>
      <c r="AC28" s="36">
        <f t="shared" si="4"/>
        <v>0</v>
      </c>
      <c r="AE28" s="37" t="s">
        <v>108</v>
      </c>
      <c r="AF28" s="34">
        <v>412113</v>
      </c>
      <c r="AG28" s="28"/>
      <c r="AH28" s="48"/>
      <c r="AI28" s="36">
        <f t="shared" si="5"/>
        <v>0</v>
      </c>
      <c r="AK28" s="37" t="s">
        <v>108</v>
      </c>
      <c r="AL28" s="34">
        <v>412113</v>
      </c>
      <c r="AM28" s="28"/>
      <c r="AN28" s="48"/>
      <c r="AO28" s="36">
        <f t="shared" si="6"/>
        <v>0</v>
      </c>
      <c r="AQ28" s="37" t="s">
        <v>108</v>
      </c>
      <c r="AR28" s="34">
        <v>412113</v>
      </c>
      <c r="AS28" s="28"/>
      <c r="AT28" s="48"/>
      <c r="AU28" s="36">
        <f t="shared" si="7"/>
        <v>0</v>
      </c>
      <c r="AW28" s="37" t="s">
        <v>108</v>
      </c>
      <c r="AX28" s="34">
        <v>412113</v>
      </c>
      <c r="AY28" s="28"/>
      <c r="AZ28" s="48"/>
      <c r="BA28" s="36">
        <f t="shared" si="8"/>
        <v>0</v>
      </c>
      <c r="BC28" s="37" t="s">
        <v>108</v>
      </c>
      <c r="BD28" s="34">
        <v>412113</v>
      </c>
      <c r="BE28" s="28"/>
      <c r="BF28" s="48"/>
      <c r="BG28" s="36">
        <f t="shared" si="9"/>
        <v>0</v>
      </c>
      <c r="BI28" s="37" t="s">
        <v>108</v>
      </c>
      <c r="BJ28" s="34">
        <v>412113</v>
      </c>
      <c r="BK28" s="28"/>
      <c r="BL28" s="48"/>
      <c r="BM28" s="36">
        <f t="shared" si="10"/>
        <v>0</v>
      </c>
      <c r="BO28" s="37" t="s">
        <v>108</v>
      </c>
      <c r="BP28" s="34">
        <v>412113</v>
      </c>
      <c r="BQ28" s="28"/>
      <c r="BR28" s="48"/>
      <c r="BS28" s="36">
        <f t="shared" si="11"/>
        <v>0</v>
      </c>
    </row>
    <row r="29" spans="1:71" ht="24" customHeight="1" hidden="1">
      <c r="A29" s="37" t="s">
        <v>109</v>
      </c>
      <c r="B29" s="34">
        <v>412114</v>
      </c>
      <c r="C29" s="28"/>
      <c r="D29" s="47"/>
      <c r="E29" s="36">
        <f t="shared" si="0"/>
        <v>0</v>
      </c>
      <c r="F29" s="31"/>
      <c r="G29" s="37" t="s">
        <v>109</v>
      </c>
      <c r="H29" s="34">
        <v>412114</v>
      </c>
      <c r="I29" s="28"/>
      <c r="J29" s="48"/>
      <c r="K29" s="36">
        <f t="shared" si="1"/>
        <v>0</v>
      </c>
      <c r="M29" s="37" t="s">
        <v>109</v>
      </c>
      <c r="N29" s="34">
        <v>412114</v>
      </c>
      <c r="O29" s="28"/>
      <c r="P29" s="48"/>
      <c r="Q29" s="36">
        <f t="shared" si="2"/>
        <v>0</v>
      </c>
      <c r="S29" s="37" t="s">
        <v>109</v>
      </c>
      <c r="T29" s="34">
        <v>412114</v>
      </c>
      <c r="U29" s="28"/>
      <c r="V29" s="48"/>
      <c r="W29" s="36">
        <f t="shared" si="3"/>
        <v>0</v>
      </c>
      <c r="Y29" s="37" t="s">
        <v>109</v>
      </c>
      <c r="Z29" s="34">
        <v>412114</v>
      </c>
      <c r="AA29" s="28"/>
      <c r="AB29" s="48"/>
      <c r="AC29" s="36">
        <f t="shared" si="4"/>
        <v>0</v>
      </c>
      <c r="AE29" s="37" t="s">
        <v>109</v>
      </c>
      <c r="AF29" s="34">
        <v>412114</v>
      </c>
      <c r="AG29" s="28"/>
      <c r="AH29" s="48"/>
      <c r="AI29" s="36">
        <f t="shared" si="5"/>
        <v>0</v>
      </c>
      <c r="AK29" s="37" t="s">
        <v>109</v>
      </c>
      <c r="AL29" s="34">
        <v>412114</v>
      </c>
      <c r="AM29" s="28"/>
      <c r="AN29" s="48"/>
      <c r="AO29" s="36">
        <f t="shared" si="6"/>
        <v>0</v>
      </c>
      <c r="AQ29" s="37" t="s">
        <v>109</v>
      </c>
      <c r="AR29" s="34">
        <v>412114</v>
      </c>
      <c r="AS29" s="28"/>
      <c r="AT29" s="48"/>
      <c r="AU29" s="36">
        <f t="shared" si="7"/>
        <v>0</v>
      </c>
      <c r="AW29" s="37" t="s">
        <v>109</v>
      </c>
      <c r="AX29" s="34">
        <v>412114</v>
      </c>
      <c r="AY29" s="28"/>
      <c r="AZ29" s="48"/>
      <c r="BA29" s="36">
        <f t="shared" si="8"/>
        <v>0</v>
      </c>
      <c r="BC29" s="37" t="s">
        <v>109</v>
      </c>
      <c r="BD29" s="34">
        <v>412114</v>
      </c>
      <c r="BE29" s="28"/>
      <c r="BF29" s="48"/>
      <c r="BG29" s="36">
        <f t="shared" si="9"/>
        <v>0</v>
      </c>
      <c r="BI29" s="37" t="s">
        <v>109</v>
      </c>
      <c r="BJ29" s="34">
        <v>412114</v>
      </c>
      <c r="BK29" s="28"/>
      <c r="BL29" s="48"/>
      <c r="BM29" s="36">
        <f t="shared" si="10"/>
        <v>0</v>
      </c>
      <c r="BO29" s="37" t="s">
        <v>109</v>
      </c>
      <c r="BP29" s="34">
        <v>412114</v>
      </c>
      <c r="BQ29" s="28"/>
      <c r="BR29" s="48"/>
      <c r="BS29" s="36">
        <f t="shared" si="11"/>
        <v>0</v>
      </c>
    </row>
    <row r="30" spans="1:71" ht="24" customHeight="1" hidden="1">
      <c r="A30" s="51" t="s">
        <v>110</v>
      </c>
      <c r="B30" s="52">
        <v>412115</v>
      </c>
      <c r="C30" s="53"/>
      <c r="D30" s="54"/>
      <c r="E30" s="36">
        <f t="shared" si="0"/>
        <v>0</v>
      </c>
      <c r="F30" s="31"/>
      <c r="G30" s="51" t="s">
        <v>110</v>
      </c>
      <c r="H30" s="52">
        <v>412115</v>
      </c>
      <c r="I30" s="53"/>
      <c r="J30" s="55"/>
      <c r="K30" s="36">
        <f t="shared" si="1"/>
        <v>0</v>
      </c>
      <c r="M30" s="51" t="s">
        <v>110</v>
      </c>
      <c r="N30" s="52">
        <v>412115</v>
      </c>
      <c r="O30" s="53"/>
      <c r="P30" s="55"/>
      <c r="Q30" s="36">
        <f t="shared" si="2"/>
        <v>0</v>
      </c>
      <c r="S30" s="51" t="s">
        <v>110</v>
      </c>
      <c r="T30" s="52">
        <v>412115</v>
      </c>
      <c r="U30" s="53"/>
      <c r="V30" s="55"/>
      <c r="W30" s="36">
        <f t="shared" si="3"/>
        <v>0</v>
      </c>
      <c r="Y30" s="51" t="s">
        <v>110</v>
      </c>
      <c r="Z30" s="52">
        <v>412115</v>
      </c>
      <c r="AA30" s="53"/>
      <c r="AB30" s="55"/>
      <c r="AC30" s="36">
        <f t="shared" si="4"/>
        <v>0</v>
      </c>
      <c r="AE30" s="51" t="s">
        <v>110</v>
      </c>
      <c r="AF30" s="52">
        <v>412115</v>
      </c>
      <c r="AG30" s="53"/>
      <c r="AH30" s="55"/>
      <c r="AI30" s="36">
        <f t="shared" si="5"/>
        <v>0</v>
      </c>
      <c r="AK30" s="51" t="s">
        <v>110</v>
      </c>
      <c r="AL30" s="52">
        <v>412115</v>
      </c>
      <c r="AM30" s="53"/>
      <c r="AN30" s="55"/>
      <c r="AO30" s="36">
        <f t="shared" si="6"/>
        <v>0</v>
      </c>
      <c r="AQ30" s="51" t="s">
        <v>110</v>
      </c>
      <c r="AR30" s="52">
        <v>412115</v>
      </c>
      <c r="AS30" s="53"/>
      <c r="AT30" s="55"/>
      <c r="AU30" s="36">
        <f t="shared" si="7"/>
        <v>0</v>
      </c>
      <c r="AW30" s="51" t="s">
        <v>110</v>
      </c>
      <c r="AX30" s="52">
        <v>412115</v>
      </c>
      <c r="AY30" s="53"/>
      <c r="AZ30" s="55"/>
      <c r="BA30" s="36">
        <f t="shared" si="8"/>
        <v>0</v>
      </c>
      <c r="BC30" s="51" t="s">
        <v>110</v>
      </c>
      <c r="BD30" s="52">
        <v>412115</v>
      </c>
      <c r="BE30" s="53"/>
      <c r="BF30" s="55"/>
      <c r="BG30" s="36">
        <f t="shared" si="9"/>
        <v>0</v>
      </c>
      <c r="BI30" s="51" t="s">
        <v>110</v>
      </c>
      <c r="BJ30" s="52">
        <v>412115</v>
      </c>
      <c r="BK30" s="53"/>
      <c r="BL30" s="55"/>
      <c r="BM30" s="36">
        <f t="shared" si="10"/>
        <v>0</v>
      </c>
      <c r="BO30" s="51" t="s">
        <v>110</v>
      </c>
      <c r="BP30" s="52">
        <v>412115</v>
      </c>
      <c r="BQ30" s="53"/>
      <c r="BR30" s="55"/>
      <c r="BS30" s="36">
        <f t="shared" si="11"/>
        <v>0</v>
      </c>
    </row>
    <row r="31" spans="1:71" ht="24" customHeight="1" hidden="1">
      <c r="A31" s="37" t="s">
        <v>111</v>
      </c>
      <c r="B31" s="34">
        <v>412116</v>
      </c>
      <c r="C31" s="28"/>
      <c r="D31" s="47"/>
      <c r="E31" s="36">
        <f t="shared" si="0"/>
        <v>0</v>
      </c>
      <c r="F31" s="31"/>
      <c r="G31" s="37" t="s">
        <v>111</v>
      </c>
      <c r="H31" s="34">
        <v>412116</v>
      </c>
      <c r="I31" s="28"/>
      <c r="J31" s="48"/>
      <c r="K31" s="36">
        <f t="shared" si="1"/>
        <v>0</v>
      </c>
      <c r="M31" s="37" t="s">
        <v>111</v>
      </c>
      <c r="N31" s="34">
        <v>412116</v>
      </c>
      <c r="O31" s="28"/>
      <c r="P31" s="48"/>
      <c r="Q31" s="36">
        <f t="shared" si="2"/>
        <v>0</v>
      </c>
      <c r="S31" s="37" t="s">
        <v>111</v>
      </c>
      <c r="T31" s="34">
        <v>412116</v>
      </c>
      <c r="U31" s="28"/>
      <c r="V31" s="48"/>
      <c r="W31" s="36">
        <f t="shared" si="3"/>
        <v>0</v>
      </c>
      <c r="Y31" s="37" t="s">
        <v>111</v>
      </c>
      <c r="Z31" s="34">
        <v>412116</v>
      </c>
      <c r="AA31" s="28"/>
      <c r="AB31" s="48"/>
      <c r="AC31" s="36">
        <f t="shared" si="4"/>
        <v>0</v>
      </c>
      <c r="AE31" s="37" t="s">
        <v>111</v>
      </c>
      <c r="AF31" s="34">
        <v>412116</v>
      </c>
      <c r="AG31" s="28"/>
      <c r="AH31" s="48"/>
      <c r="AI31" s="36">
        <f t="shared" si="5"/>
        <v>0</v>
      </c>
      <c r="AK31" s="37" t="s">
        <v>111</v>
      </c>
      <c r="AL31" s="34">
        <v>412116</v>
      </c>
      <c r="AM31" s="28"/>
      <c r="AN31" s="48"/>
      <c r="AO31" s="36">
        <f t="shared" si="6"/>
        <v>0</v>
      </c>
      <c r="AQ31" s="37" t="s">
        <v>111</v>
      </c>
      <c r="AR31" s="34">
        <v>412116</v>
      </c>
      <c r="AS31" s="28"/>
      <c r="AT31" s="48"/>
      <c r="AU31" s="36">
        <f t="shared" si="7"/>
        <v>0</v>
      </c>
      <c r="AW31" s="37" t="s">
        <v>111</v>
      </c>
      <c r="AX31" s="34">
        <v>412116</v>
      </c>
      <c r="AY31" s="28"/>
      <c r="AZ31" s="48"/>
      <c r="BA31" s="36">
        <f t="shared" si="8"/>
        <v>0</v>
      </c>
      <c r="BC31" s="37" t="s">
        <v>111</v>
      </c>
      <c r="BD31" s="34">
        <v>412116</v>
      </c>
      <c r="BE31" s="28"/>
      <c r="BF31" s="48"/>
      <c r="BG31" s="36">
        <f t="shared" si="9"/>
        <v>0</v>
      </c>
      <c r="BI31" s="37" t="s">
        <v>111</v>
      </c>
      <c r="BJ31" s="34">
        <v>412116</v>
      </c>
      <c r="BK31" s="28"/>
      <c r="BL31" s="48"/>
      <c r="BM31" s="36">
        <f t="shared" si="10"/>
        <v>0</v>
      </c>
      <c r="BO31" s="37" t="s">
        <v>111</v>
      </c>
      <c r="BP31" s="34">
        <v>412116</v>
      </c>
      <c r="BQ31" s="28"/>
      <c r="BR31" s="48"/>
      <c r="BS31" s="36">
        <f t="shared" si="11"/>
        <v>0</v>
      </c>
    </row>
    <row r="32" spans="1:71" ht="24" customHeight="1" hidden="1">
      <c r="A32" s="37" t="s">
        <v>112</v>
      </c>
      <c r="B32" s="34">
        <v>412117</v>
      </c>
      <c r="C32" s="28"/>
      <c r="D32" s="47"/>
      <c r="E32" s="36">
        <f t="shared" si="0"/>
        <v>0</v>
      </c>
      <c r="F32" s="31"/>
      <c r="G32" s="37" t="s">
        <v>112</v>
      </c>
      <c r="H32" s="34">
        <v>412117</v>
      </c>
      <c r="I32" s="28"/>
      <c r="J32" s="48"/>
      <c r="K32" s="36">
        <f t="shared" si="1"/>
        <v>0</v>
      </c>
      <c r="M32" s="37" t="s">
        <v>112</v>
      </c>
      <c r="N32" s="34">
        <v>412117</v>
      </c>
      <c r="O32" s="28"/>
      <c r="P32" s="48"/>
      <c r="Q32" s="36">
        <f t="shared" si="2"/>
        <v>0</v>
      </c>
      <c r="S32" s="37" t="s">
        <v>112</v>
      </c>
      <c r="T32" s="34">
        <v>412117</v>
      </c>
      <c r="U32" s="28"/>
      <c r="V32" s="48"/>
      <c r="W32" s="36">
        <f t="shared" si="3"/>
        <v>0</v>
      </c>
      <c r="Y32" s="37" t="s">
        <v>112</v>
      </c>
      <c r="Z32" s="34">
        <v>412117</v>
      </c>
      <c r="AA32" s="28"/>
      <c r="AB32" s="48"/>
      <c r="AC32" s="36">
        <f t="shared" si="4"/>
        <v>0</v>
      </c>
      <c r="AE32" s="37" t="s">
        <v>112</v>
      </c>
      <c r="AF32" s="34">
        <v>412117</v>
      </c>
      <c r="AG32" s="28"/>
      <c r="AH32" s="48"/>
      <c r="AI32" s="36">
        <f t="shared" si="5"/>
        <v>0</v>
      </c>
      <c r="AK32" s="37" t="s">
        <v>112</v>
      </c>
      <c r="AL32" s="34">
        <v>412117</v>
      </c>
      <c r="AM32" s="28"/>
      <c r="AN32" s="48"/>
      <c r="AO32" s="36">
        <f t="shared" si="6"/>
        <v>0</v>
      </c>
      <c r="AQ32" s="37" t="s">
        <v>112</v>
      </c>
      <c r="AR32" s="34">
        <v>412117</v>
      </c>
      <c r="AS32" s="28"/>
      <c r="AT32" s="48"/>
      <c r="AU32" s="36">
        <f t="shared" si="7"/>
        <v>0</v>
      </c>
      <c r="AW32" s="37" t="s">
        <v>112</v>
      </c>
      <c r="AX32" s="34">
        <v>412117</v>
      </c>
      <c r="AY32" s="28"/>
      <c r="AZ32" s="48"/>
      <c r="BA32" s="36">
        <f t="shared" si="8"/>
        <v>0</v>
      </c>
      <c r="BC32" s="37" t="s">
        <v>112</v>
      </c>
      <c r="BD32" s="34">
        <v>412117</v>
      </c>
      <c r="BE32" s="28"/>
      <c r="BF32" s="48"/>
      <c r="BG32" s="36">
        <f t="shared" si="9"/>
        <v>0</v>
      </c>
      <c r="BI32" s="37" t="s">
        <v>112</v>
      </c>
      <c r="BJ32" s="34">
        <v>412117</v>
      </c>
      <c r="BK32" s="28"/>
      <c r="BL32" s="48"/>
      <c r="BM32" s="36">
        <f t="shared" si="10"/>
        <v>0</v>
      </c>
      <c r="BO32" s="37" t="s">
        <v>112</v>
      </c>
      <c r="BP32" s="34">
        <v>412117</v>
      </c>
      <c r="BQ32" s="28"/>
      <c r="BR32" s="48"/>
      <c r="BS32" s="36">
        <f t="shared" si="11"/>
        <v>0</v>
      </c>
    </row>
    <row r="33" spans="1:71" ht="24" customHeight="1" hidden="1">
      <c r="A33" s="37" t="s">
        <v>113</v>
      </c>
      <c r="B33" s="34">
        <v>412118</v>
      </c>
      <c r="C33" s="28"/>
      <c r="D33" s="47"/>
      <c r="E33" s="36">
        <f t="shared" si="0"/>
        <v>0</v>
      </c>
      <c r="F33" s="31"/>
      <c r="G33" s="37" t="s">
        <v>113</v>
      </c>
      <c r="H33" s="34">
        <v>412118</v>
      </c>
      <c r="I33" s="28"/>
      <c r="J33" s="48"/>
      <c r="K33" s="36">
        <f t="shared" si="1"/>
        <v>0</v>
      </c>
      <c r="M33" s="37" t="s">
        <v>113</v>
      </c>
      <c r="N33" s="34">
        <v>412118</v>
      </c>
      <c r="O33" s="28"/>
      <c r="P33" s="48"/>
      <c r="Q33" s="36">
        <f t="shared" si="2"/>
        <v>0</v>
      </c>
      <c r="S33" s="37" t="s">
        <v>113</v>
      </c>
      <c r="T33" s="34">
        <v>412118</v>
      </c>
      <c r="U33" s="28"/>
      <c r="V33" s="48"/>
      <c r="W33" s="36">
        <f t="shared" si="3"/>
        <v>0</v>
      </c>
      <c r="Y33" s="37" t="s">
        <v>113</v>
      </c>
      <c r="Z33" s="34">
        <v>412118</v>
      </c>
      <c r="AA33" s="28"/>
      <c r="AB33" s="48"/>
      <c r="AC33" s="36">
        <f t="shared" si="4"/>
        <v>0</v>
      </c>
      <c r="AE33" s="37" t="s">
        <v>113</v>
      </c>
      <c r="AF33" s="34">
        <v>412118</v>
      </c>
      <c r="AG33" s="28"/>
      <c r="AH33" s="48"/>
      <c r="AI33" s="36">
        <f t="shared" si="5"/>
        <v>0</v>
      </c>
      <c r="AK33" s="37" t="s">
        <v>113</v>
      </c>
      <c r="AL33" s="34">
        <v>412118</v>
      </c>
      <c r="AM33" s="28"/>
      <c r="AN33" s="48"/>
      <c r="AO33" s="36">
        <f t="shared" si="6"/>
        <v>0</v>
      </c>
      <c r="AQ33" s="37" t="s">
        <v>113</v>
      </c>
      <c r="AR33" s="34">
        <v>412118</v>
      </c>
      <c r="AS33" s="28"/>
      <c r="AT33" s="48"/>
      <c r="AU33" s="36">
        <f t="shared" si="7"/>
        <v>0</v>
      </c>
      <c r="AW33" s="37" t="s">
        <v>113</v>
      </c>
      <c r="AX33" s="34">
        <v>412118</v>
      </c>
      <c r="AY33" s="28"/>
      <c r="AZ33" s="48"/>
      <c r="BA33" s="36">
        <f t="shared" si="8"/>
        <v>0</v>
      </c>
      <c r="BC33" s="37" t="s">
        <v>113</v>
      </c>
      <c r="BD33" s="34">
        <v>412118</v>
      </c>
      <c r="BE33" s="28"/>
      <c r="BF33" s="48"/>
      <c r="BG33" s="36">
        <f t="shared" si="9"/>
        <v>0</v>
      </c>
      <c r="BI33" s="37" t="s">
        <v>113</v>
      </c>
      <c r="BJ33" s="34">
        <v>412118</v>
      </c>
      <c r="BK33" s="28"/>
      <c r="BL33" s="48"/>
      <c r="BM33" s="36">
        <f t="shared" si="10"/>
        <v>0</v>
      </c>
      <c r="BO33" s="37" t="s">
        <v>113</v>
      </c>
      <c r="BP33" s="34">
        <v>412118</v>
      </c>
      <c r="BQ33" s="28"/>
      <c r="BR33" s="48"/>
      <c r="BS33" s="36">
        <f t="shared" si="11"/>
        <v>0</v>
      </c>
    </row>
    <row r="34" spans="1:71" ht="24" customHeight="1" hidden="1">
      <c r="A34" s="37" t="s">
        <v>114</v>
      </c>
      <c r="B34" s="34"/>
      <c r="C34" s="28"/>
      <c r="D34" s="47"/>
      <c r="E34" s="36">
        <f t="shared" si="0"/>
        <v>0</v>
      </c>
      <c r="F34" s="31"/>
      <c r="G34" s="37" t="s">
        <v>114</v>
      </c>
      <c r="H34" s="34"/>
      <c r="I34" s="28"/>
      <c r="J34" s="48"/>
      <c r="K34" s="36">
        <f t="shared" si="1"/>
        <v>0</v>
      </c>
      <c r="M34" s="37" t="s">
        <v>114</v>
      </c>
      <c r="N34" s="34"/>
      <c r="O34" s="28"/>
      <c r="P34" s="48"/>
      <c r="Q34" s="36">
        <f t="shared" si="2"/>
        <v>0</v>
      </c>
      <c r="S34" s="37" t="s">
        <v>114</v>
      </c>
      <c r="T34" s="34"/>
      <c r="U34" s="28"/>
      <c r="V34" s="48"/>
      <c r="W34" s="36">
        <f t="shared" si="3"/>
        <v>0</v>
      </c>
      <c r="Y34" s="37" t="s">
        <v>114</v>
      </c>
      <c r="Z34" s="34"/>
      <c r="AA34" s="28"/>
      <c r="AB34" s="48"/>
      <c r="AC34" s="36">
        <f t="shared" si="4"/>
        <v>0</v>
      </c>
      <c r="AE34" s="37" t="s">
        <v>114</v>
      </c>
      <c r="AF34" s="34"/>
      <c r="AG34" s="28"/>
      <c r="AH34" s="48"/>
      <c r="AI34" s="36">
        <f t="shared" si="5"/>
        <v>0</v>
      </c>
      <c r="AK34" s="37" t="s">
        <v>114</v>
      </c>
      <c r="AL34" s="34"/>
      <c r="AM34" s="28"/>
      <c r="AN34" s="48"/>
      <c r="AO34" s="36">
        <f t="shared" si="6"/>
        <v>0</v>
      </c>
      <c r="AQ34" s="37" t="s">
        <v>114</v>
      </c>
      <c r="AR34" s="34"/>
      <c r="AS34" s="28"/>
      <c r="AT34" s="48"/>
      <c r="AU34" s="36">
        <f t="shared" si="7"/>
        <v>0</v>
      </c>
      <c r="AW34" s="37" t="s">
        <v>114</v>
      </c>
      <c r="AX34" s="34"/>
      <c r="AY34" s="28"/>
      <c r="AZ34" s="48"/>
      <c r="BA34" s="36">
        <f t="shared" si="8"/>
        <v>0</v>
      </c>
      <c r="BC34" s="37" t="s">
        <v>114</v>
      </c>
      <c r="BD34" s="34"/>
      <c r="BE34" s="28"/>
      <c r="BF34" s="48"/>
      <c r="BG34" s="36">
        <f t="shared" si="9"/>
        <v>0</v>
      </c>
      <c r="BI34" s="37" t="s">
        <v>114</v>
      </c>
      <c r="BJ34" s="34"/>
      <c r="BK34" s="28"/>
      <c r="BL34" s="48"/>
      <c r="BM34" s="36">
        <f t="shared" si="10"/>
        <v>0</v>
      </c>
      <c r="BO34" s="37" t="s">
        <v>114</v>
      </c>
      <c r="BP34" s="34"/>
      <c r="BQ34" s="28"/>
      <c r="BR34" s="48"/>
      <c r="BS34" s="36">
        <f t="shared" si="11"/>
        <v>0</v>
      </c>
    </row>
    <row r="35" spans="1:71" ht="24" customHeight="1" hidden="1">
      <c r="A35" s="37" t="s">
        <v>115</v>
      </c>
      <c r="B35" s="34">
        <v>412119</v>
      </c>
      <c r="C35" s="28"/>
      <c r="D35" s="47"/>
      <c r="E35" s="36">
        <f t="shared" si="0"/>
        <v>0</v>
      </c>
      <c r="F35" s="31"/>
      <c r="G35" s="37" t="s">
        <v>115</v>
      </c>
      <c r="H35" s="34">
        <v>412119</v>
      </c>
      <c r="I35" s="28"/>
      <c r="J35" s="48"/>
      <c r="K35" s="36">
        <f t="shared" si="1"/>
        <v>0</v>
      </c>
      <c r="M35" s="37" t="s">
        <v>115</v>
      </c>
      <c r="N35" s="34">
        <v>412119</v>
      </c>
      <c r="O35" s="28"/>
      <c r="P35" s="48"/>
      <c r="Q35" s="36">
        <f t="shared" si="2"/>
        <v>0</v>
      </c>
      <c r="S35" s="37" t="s">
        <v>115</v>
      </c>
      <c r="T35" s="34">
        <v>412119</v>
      </c>
      <c r="U35" s="28"/>
      <c r="V35" s="48"/>
      <c r="W35" s="36">
        <f t="shared" si="3"/>
        <v>0</v>
      </c>
      <c r="Y35" s="37" t="s">
        <v>115</v>
      </c>
      <c r="Z35" s="34">
        <v>412119</v>
      </c>
      <c r="AA35" s="28"/>
      <c r="AB35" s="48"/>
      <c r="AC35" s="36">
        <f t="shared" si="4"/>
        <v>0</v>
      </c>
      <c r="AE35" s="37" t="s">
        <v>115</v>
      </c>
      <c r="AF35" s="34">
        <v>412119</v>
      </c>
      <c r="AG35" s="28"/>
      <c r="AH35" s="48"/>
      <c r="AI35" s="36">
        <f t="shared" si="5"/>
        <v>0</v>
      </c>
      <c r="AK35" s="37" t="s">
        <v>115</v>
      </c>
      <c r="AL35" s="34">
        <v>412119</v>
      </c>
      <c r="AM35" s="28"/>
      <c r="AN35" s="48"/>
      <c r="AO35" s="36">
        <f t="shared" si="6"/>
        <v>0</v>
      </c>
      <c r="AQ35" s="37" t="s">
        <v>115</v>
      </c>
      <c r="AR35" s="34">
        <v>412119</v>
      </c>
      <c r="AS35" s="28"/>
      <c r="AT35" s="48"/>
      <c r="AU35" s="36">
        <f t="shared" si="7"/>
        <v>0</v>
      </c>
      <c r="AW35" s="37" t="s">
        <v>115</v>
      </c>
      <c r="AX35" s="34">
        <v>412119</v>
      </c>
      <c r="AY35" s="28"/>
      <c r="AZ35" s="48"/>
      <c r="BA35" s="36">
        <f t="shared" si="8"/>
        <v>0</v>
      </c>
      <c r="BC35" s="37" t="s">
        <v>115</v>
      </c>
      <c r="BD35" s="34">
        <v>412119</v>
      </c>
      <c r="BE35" s="28"/>
      <c r="BF35" s="48"/>
      <c r="BG35" s="36">
        <f t="shared" si="9"/>
        <v>0</v>
      </c>
      <c r="BI35" s="37" t="s">
        <v>115</v>
      </c>
      <c r="BJ35" s="34">
        <v>412119</v>
      </c>
      <c r="BK35" s="28"/>
      <c r="BL35" s="48"/>
      <c r="BM35" s="36">
        <f t="shared" si="10"/>
        <v>0</v>
      </c>
      <c r="BO35" s="37" t="s">
        <v>115</v>
      </c>
      <c r="BP35" s="34">
        <v>412119</v>
      </c>
      <c r="BQ35" s="28"/>
      <c r="BR35" s="48"/>
      <c r="BS35" s="36">
        <f t="shared" si="11"/>
        <v>0</v>
      </c>
    </row>
    <row r="36" spans="1:71" ht="24" customHeight="1" hidden="1">
      <c r="A36" s="37" t="s">
        <v>116</v>
      </c>
      <c r="B36" s="34">
        <v>412120</v>
      </c>
      <c r="C36" s="28"/>
      <c r="D36" s="47"/>
      <c r="E36" s="36">
        <f t="shared" si="0"/>
        <v>0</v>
      </c>
      <c r="F36" s="31"/>
      <c r="G36" s="37" t="s">
        <v>116</v>
      </c>
      <c r="H36" s="34">
        <v>412120</v>
      </c>
      <c r="I36" s="28"/>
      <c r="J36" s="48"/>
      <c r="K36" s="36">
        <f t="shared" si="1"/>
        <v>0</v>
      </c>
      <c r="M36" s="37" t="s">
        <v>116</v>
      </c>
      <c r="N36" s="34">
        <v>412120</v>
      </c>
      <c r="O36" s="28"/>
      <c r="P36" s="48"/>
      <c r="Q36" s="36">
        <f t="shared" si="2"/>
        <v>0</v>
      </c>
      <c r="S36" s="37" t="s">
        <v>116</v>
      </c>
      <c r="T36" s="34">
        <v>412120</v>
      </c>
      <c r="U36" s="28"/>
      <c r="V36" s="48"/>
      <c r="W36" s="36">
        <f t="shared" si="3"/>
        <v>0</v>
      </c>
      <c r="Y36" s="37" t="s">
        <v>116</v>
      </c>
      <c r="Z36" s="34">
        <v>412120</v>
      </c>
      <c r="AA36" s="28"/>
      <c r="AB36" s="48"/>
      <c r="AC36" s="36">
        <f t="shared" si="4"/>
        <v>0</v>
      </c>
      <c r="AE36" s="37" t="s">
        <v>116</v>
      </c>
      <c r="AF36" s="34">
        <v>412120</v>
      </c>
      <c r="AG36" s="28"/>
      <c r="AH36" s="48"/>
      <c r="AI36" s="36">
        <f t="shared" si="5"/>
        <v>0</v>
      </c>
      <c r="AK36" s="37" t="s">
        <v>116</v>
      </c>
      <c r="AL36" s="34">
        <v>412120</v>
      </c>
      <c r="AM36" s="28"/>
      <c r="AN36" s="48"/>
      <c r="AO36" s="36">
        <f t="shared" si="6"/>
        <v>0</v>
      </c>
      <c r="AQ36" s="37" t="s">
        <v>116</v>
      </c>
      <c r="AR36" s="34">
        <v>412120</v>
      </c>
      <c r="AS36" s="28"/>
      <c r="AT36" s="48"/>
      <c r="AU36" s="36">
        <f t="shared" si="7"/>
        <v>0</v>
      </c>
      <c r="AW36" s="37" t="s">
        <v>116</v>
      </c>
      <c r="AX36" s="34">
        <v>412120</v>
      </c>
      <c r="AY36" s="28"/>
      <c r="AZ36" s="48"/>
      <c r="BA36" s="36">
        <f t="shared" si="8"/>
        <v>0</v>
      </c>
      <c r="BC36" s="37" t="s">
        <v>116</v>
      </c>
      <c r="BD36" s="34">
        <v>412120</v>
      </c>
      <c r="BE36" s="28"/>
      <c r="BF36" s="48"/>
      <c r="BG36" s="36">
        <f t="shared" si="9"/>
        <v>0</v>
      </c>
      <c r="BI36" s="37" t="s">
        <v>116</v>
      </c>
      <c r="BJ36" s="34">
        <v>412120</v>
      </c>
      <c r="BK36" s="28"/>
      <c r="BL36" s="48"/>
      <c r="BM36" s="36">
        <f t="shared" si="10"/>
        <v>0</v>
      </c>
      <c r="BO36" s="37" t="s">
        <v>116</v>
      </c>
      <c r="BP36" s="34">
        <v>412120</v>
      </c>
      <c r="BQ36" s="28"/>
      <c r="BR36" s="48"/>
      <c r="BS36" s="36">
        <f t="shared" si="11"/>
        <v>0</v>
      </c>
    </row>
    <row r="37" spans="1:71" ht="24" customHeight="1" hidden="1">
      <c r="A37" s="37" t="s">
        <v>117</v>
      </c>
      <c r="B37" s="34">
        <v>412121</v>
      </c>
      <c r="C37" s="28"/>
      <c r="D37" s="47"/>
      <c r="E37" s="36">
        <f t="shared" si="0"/>
        <v>0</v>
      </c>
      <c r="F37" s="31"/>
      <c r="G37" s="37" t="s">
        <v>117</v>
      </c>
      <c r="H37" s="34">
        <v>412121</v>
      </c>
      <c r="I37" s="28"/>
      <c r="J37" s="48"/>
      <c r="K37" s="36">
        <f t="shared" si="1"/>
        <v>0</v>
      </c>
      <c r="M37" s="37" t="s">
        <v>117</v>
      </c>
      <c r="N37" s="34">
        <v>412121</v>
      </c>
      <c r="O37" s="28"/>
      <c r="P37" s="48"/>
      <c r="Q37" s="36">
        <f t="shared" si="2"/>
        <v>0</v>
      </c>
      <c r="S37" s="37" t="s">
        <v>117</v>
      </c>
      <c r="T37" s="34">
        <v>412121</v>
      </c>
      <c r="U37" s="28"/>
      <c r="V37" s="48"/>
      <c r="W37" s="36">
        <f t="shared" si="3"/>
        <v>0</v>
      </c>
      <c r="Y37" s="37" t="s">
        <v>117</v>
      </c>
      <c r="Z37" s="34">
        <v>412121</v>
      </c>
      <c r="AA37" s="28"/>
      <c r="AB37" s="48"/>
      <c r="AC37" s="36">
        <f t="shared" si="4"/>
        <v>0</v>
      </c>
      <c r="AE37" s="37" t="s">
        <v>117</v>
      </c>
      <c r="AF37" s="34">
        <v>412121</v>
      </c>
      <c r="AG37" s="28"/>
      <c r="AH37" s="48"/>
      <c r="AI37" s="36">
        <f t="shared" si="5"/>
        <v>0</v>
      </c>
      <c r="AK37" s="37" t="s">
        <v>117</v>
      </c>
      <c r="AL37" s="34">
        <v>412121</v>
      </c>
      <c r="AM37" s="28"/>
      <c r="AN37" s="48"/>
      <c r="AO37" s="36">
        <f t="shared" si="6"/>
        <v>0</v>
      </c>
      <c r="AQ37" s="37" t="s">
        <v>117</v>
      </c>
      <c r="AR37" s="34">
        <v>412121</v>
      </c>
      <c r="AS37" s="28"/>
      <c r="AT37" s="48"/>
      <c r="AU37" s="36">
        <f t="shared" si="7"/>
        <v>0</v>
      </c>
      <c r="AW37" s="37" t="s">
        <v>117</v>
      </c>
      <c r="AX37" s="34">
        <v>412121</v>
      </c>
      <c r="AY37" s="28"/>
      <c r="AZ37" s="48"/>
      <c r="BA37" s="36">
        <f t="shared" si="8"/>
        <v>0</v>
      </c>
      <c r="BC37" s="37" t="s">
        <v>117</v>
      </c>
      <c r="BD37" s="34">
        <v>412121</v>
      </c>
      <c r="BE37" s="28"/>
      <c r="BF37" s="48"/>
      <c r="BG37" s="36">
        <f t="shared" si="9"/>
        <v>0</v>
      </c>
      <c r="BI37" s="37" t="s">
        <v>117</v>
      </c>
      <c r="BJ37" s="34">
        <v>412121</v>
      </c>
      <c r="BK37" s="28"/>
      <c r="BL37" s="48"/>
      <c r="BM37" s="36">
        <f t="shared" si="10"/>
        <v>0</v>
      </c>
      <c r="BO37" s="37" t="s">
        <v>117</v>
      </c>
      <c r="BP37" s="34">
        <v>412121</v>
      </c>
      <c r="BQ37" s="28"/>
      <c r="BR37" s="48"/>
      <c r="BS37" s="36">
        <f t="shared" si="11"/>
        <v>0</v>
      </c>
    </row>
    <row r="38" spans="1:71" ht="24" customHeight="1" hidden="1">
      <c r="A38" s="37" t="s">
        <v>118</v>
      </c>
      <c r="B38" s="34">
        <v>412122</v>
      </c>
      <c r="C38" s="28"/>
      <c r="D38" s="47"/>
      <c r="E38" s="36">
        <f t="shared" si="0"/>
        <v>0</v>
      </c>
      <c r="F38" s="31"/>
      <c r="G38" s="37" t="s">
        <v>118</v>
      </c>
      <c r="H38" s="34">
        <v>412122</v>
      </c>
      <c r="I38" s="28"/>
      <c r="J38" s="48"/>
      <c r="K38" s="36">
        <f t="shared" si="1"/>
        <v>0</v>
      </c>
      <c r="M38" s="37" t="s">
        <v>118</v>
      </c>
      <c r="N38" s="34">
        <v>412122</v>
      </c>
      <c r="O38" s="28"/>
      <c r="P38" s="48"/>
      <c r="Q38" s="36">
        <f t="shared" si="2"/>
        <v>0</v>
      </c>
      <c r="S38" s="37" t="s">
        <v>118</v>
      </c>
      <c r="T38" s="34">
        <v>412122</v>
      </c>
      <c r="U38" s="28"/>
      <c r="V38" s="48"/>
      <c r="W38" s="36">
        <f t="shared" si="3"/>
        <v>0</v>
      </c>
      <c r="Y38" s="37" t="s">
        <v>118</v>
      </c>
      <c r="Z38" s="34">
        <v>412122</v>
      </c>
      <c r="AA38" s="28"/>
      <c r="AB38" s="48"/>
      <c r="AC38" s="36">
        <f t="shared" si="4"/>
        <v>0</v>
      </c>
      <c r="AE38" s="37" t="s">
        <v>118</v>
      </c>
      <c r="AF38" s="34">
        <v>412122</v>
      </c>
      <c r="AG38" s="28"/>
      <c r="AH38" s="48"/>
      <c r="AI38" s="36">
        <f t="shared" si="5"/>
        <v>0</v>
      </c>
      <c r="AK38" s="37" t="s">
        <v>118</v>
      </c>
      <c r="AL38" s="34">
        <v>412122</v>
      </c>
      <c r="AM38" s="28"/>
      <c r="AN38" s="48"/>
      <c r="AO38" s="36">
        <f t="shared" si="6"/>
        <v>0</v>
      </c>
      <c r="AQ38" s="37" t="s">
        <v>118</v>
      </c>
      <c r="AR38" s="34">
        <v>412122</v>
      </c>
      <c r="AS38" s="28"/>
      <c r="AT38" s="48"/>
      <c r="AU38" s="36">
        <f t="shared" si="7"/>
        <v>0</v>
      </c>
      <c r="AW38" s="37" t="s">
        <v>118</v>
      </c>
      <c r="AX38" s="34">
        <v>412122</v>
      </c>
      <c r="AY38" s="28"/>
      <c r="AZ38" s="48"/>
      <c r="BA38" s="36">
        <f t="shared" si="8"/>
        <v>0</v>
      </c>
      <c r="BC38" s="37" t="s">
        <v>118</v>
      </c>
      <c r="BD38" s="34">
        <v>412122</v>
      </c>
      <c r="BE38" s="28"/>
      <c r="BF38" s="48"/>
      <c r="BG38" s="36">
        <f t="shared" si="9"/>
        <v>0</v>
      </c>
      <c r="BI38" s="37" t="s">
        <v>118</v>
      </c>
      <c r="BJ38" s="34">
        <v>412122</v>
      </c>
      <c r="BK38" s="28"/>
      <c r="BL38" s="48"/>
      <c r="BM38" s="36">
        <f t="shared" si="10"/>
        <v>0</v>
      </c>
      <c r="BO38" s="37" t="s">
        <v>118</v>
      </c>
      <c r="BP38" s="34">
        <v>412122</v>
      </c>
      <c r="BQ38" s="28"/>
      <c r="BR38" s="48"/>
      <c r="BS38" s="36">
        <f t="shared" si="11"/>
        <v>0</v>
      </c>
    </row>
    <row r="39" spans="1:71" ht="24" customHeight="1" hidden="1">
      <c r="A39" s="37" t="s">
        <v>119</v>
      </c>
      <c r="B39" s="34">
        <v>412123</v>
      </c>
      <c r="C39" s="28"/>
      <c r="D39" s="47"/>
      <c r="E39" s="36">
        <f t="shared" si="0"/>
        <v>0</v>
      </c>
      <c r="F39" s="31"/>
      <c r="G39" s="37" t="s">
        <v>119</v>
      </c>
      <c r="H39" s="34">
        <v>412123</v>
      </c>
      <c r="I39" s="28"/>
      <c r="J39" s="48"/>
      <c r="K39" s="36">
        <f t="shared" si="1"/>
        <v>0</v>
      </c>
      <c r="M39" s="37" t="s">
        <v>119</v>
      </c>
      <c r="N39" s="34">
        <v>412123</v>
      </c>
      <c r="O39" s="28"/>
      <c r="P39" s="48"/>
      <c r="Q39" s="36">
        <f t="shared" si="2"/>
        <v>0</v>
      </c>
      <c r="S39" s="37" t="s">
        <v>119</v>
      </c>
      <c r="T39" s="34">
        <v>412123</v>
      </c>
      <c r="U39" s="28"/>
      <c r="V39" s="48"/>
      <c r="W39" s="36">
        <f t="shared" si="3"/>
        <v>0</v>
      </c>
      <c r="Y39" s="37" t="s">
        <v>119</v>
      </c>
      <c r="Z39" s="34">
        <v>412123</v>
      </c>
      <c r="AA39" s="28"/>
      <c r="AB39" s="48"/>
      <c r="AC39" s="36">
        <f t="shared" si="4"/>
        <v>0</v>
      </c>
      <c r="AE39" s="37" t="s">
        <v>119</v>
      </c>
      <c r="AF39" s="34">
        <v>412123</v>
      </c>
      <c r="AG39" s="28"/>
      <c r="AH39" s="48"/>
      <c r="AI39" s="36">
        <f t="shared" si="5"/>
        <v>0</v>
      </c>
      <c r="AK39" s="37" t="s">
        <v>119</v>
      </c>
      <c r="AL39" s="34">
        <v>412123</v>
      </c>
      <c r="AM39" s="28"/>
      <c r="AN39" s="48"/>
      <c r="AO39" s="36">
        <f t="shared" si="6"/>
        <v>0</v>
      </c>
      <c r="AQ39" s="37" t="s">
        <v>119</v>
      </c>
      <c r="AR39" s="34">
        <v>412123</v>
      </c>
      <c r="AS39" s="28"/>
      <c r="AT39" s="48"/>
      <c r="AU39" s="36">
        <f t="shared" si="7"/>
        <v>0</v>
      </c>
      <c r="AW39" s="37" t="s">
        <v>119</v>
      </c>
      <c r="AX39" s="34">
        <v>412123</v>
      </c>
      <c r="AY39" s="28"/>
      <c r="AZ39" s="48"/>
      <c r="BA39" s="36">
        <f t="shared" si="8"/>
        <v>0</v>
      </c>
      <c r="BC39" s="37" t="s">
        <v>119</v>
      </c>
      <c r="BD39" s="34">
        <v>412123</v>
      </c>
      <c r="BE39" s="28"/>
      <c r="BF39" s="48"/>
      <c r="BG39" s="36">
        <f t="shared" si="9"/>
        <v>0</v>
      </c>
      <c r="BI39" s="37" t="s">
        <v>119</v>
      </c>
      <c r="BJ39" s="34">
        <v>412123</v>
      </c>
      <c r="BK39" s="28"/>
      <c r="BL39" s="48"/>
      <c r="BM39" s="36">
        <f t="shared" si="10"/>
        <v>0</v>
      </c>
      <c r="BO39" s="37" t="s">
        <v>119</v>
      </c>
      <c r="BP39" s="34">
        <v>412123</v>
      </c>
      <c r="BQ39" s="28"/>
      <c r="BR39" s="48"/>
      <c r="BS39" s="36">
        <f t="shared" si="11"/>
        <v>0</v>
      </c>
    </row>
    <row r="40" spans="1:71" ht="24" customHeight="1" hidden="1">
      <c r="A40" s="37" t="s">
        <v>120</v>
      </c>
      <c r="B40" s="34">
        <v>412124</v>
      </c>
      <c r="C40" s="28"/>
      <c r="D40" s="47"/>
      <c r="E40" s="36">
        <f t="shared" si="0"/>
        <v>0</v>
      </c>
      <c r="F40" s="31"/>
      <c r="G40" s="37" t="s">
        <v>120</v>
      </c>
      <c r="H40" s="34">
        <v>412124</v>
      </c>
      <c r="I40" s="28"/>
      <c r="J40" s="48"/>
      <c r="K40" s="36">
        <f t="shared" si="1"/>
        <v>0</v>
      </c>
      <c r="M40" s="37" t="s">
        <v>120</v>
      </c>
      <c r="N40" s="34">
        <v>412124</v>
      </c>
      <c r="O40" s="28"/>
      <c r="P40" s="48"/>
      <c r="Q40" s="36">
        <f t="shared" si="2"/>
        <v>0</v>
      </c>
      <c r="S40" s="37" t="s">
        <v>120</v>
      </c>
      <c r="T40" s="34">
        <v>412124</v>
      </c>
      <c r="U40" s="28"/>
      <c r="V40" s="48"/>
      <c r="W40" s="36">
        <f t="shared" si="3"/>
        <v>0</v>
      </c>
      <c r="Y40" s="37" t="s">
        <v>120</v>
      </c>
      <c r="Z40" s="34">
        <v>412124</v>
      </c>
      <c r="AA40" s="28"/>
      <c r="AB40" s="48"/>
      <c r="AC40" s="36">
        <f t="shared" si="4"/>
        <v>0</v>
      </c>
      <c r="AE40" s="37" t="s">
        <v>120</v>
      </c>
      <c r="AF40" s="34">
        <v>412124</v>
      </c>
      <c r="AG40" s="28"/>
      <c r="AH40" s="48"/>
      <c r="AI40" s="36">
        <f t="shared" si="5"/>
        <v>0</v>
      </c>
      <c r="AK40" s="37" t="s">
        <v>120</v>
      </c>
      <c r="AL40" s="34">
        <v>412124</v>
      </c>
      <c r="AM40" s="28"/>
      <c r="AN40" s="48"/>
      <c r="AO40" s="36">
        <f t="shared" si="6"/>
        <v>0</v>
      </c>
      <c r="AQ40" s="37" t="s">
        <v>120</v>
      </c>
      <c r="AR40" s="34">
        <v>412124</v>
      </c>
      <c r="AS40" s="28"/>
      <c r="AT40" s="48"/>
      <c r="AU40" s="36">
        <f t="shared" si="7"/>
        <v>0</v>
      </c>
      <c r="AW40" s="37" t="s">
        <v>120</v>
      </c>
      <c r="AX40" s="34">
        <v>412124</v>
      </c>
      <c r="AY40" s="28"/>
      <c r="AZ40" s="48"/>
      <c r="BA40" s="36">
        <f t="shared" si="8"/>
        <v>0</v>
      </c>
      <c r="BC40" s="37" t="s">
        <v>120</v>
      </c>
      <c r="BD40" s="34">
        <v>412124</v>
      </c>
      <c r="BE40" s="28"/>
      <c r="BF40" s="48"/>
      <c r="BG40" s="36">
        <f t="shared" si="9"/>
        <v>0</v>
      </c>
      <c r="BI40" s="37" t="s">
        <v>120</v>
      </c>
      <c r="BJ40" s="34">
        <v>412124</v>
      </c>
      <c r="BK40" s="28"/>
      <c r="BL40" s="48"/>
      <c r="BM40" s="36">
        <f t="shared" si="10"/>
        <v>0</v>
      </c>
      <c r="BO40" s="37" t="s">
        <v>120</v>
      </c>
      <c r="BP40" s="34">
        <v>412124</v>
      </c>
      <c r="BQ40" s="28"/>
      <c r="BR40" s="48"/>
      <c r="BS40" s="36">
        <f t="shared" si="11"/>
        <v>0</v>
      </c>
    </row>
    <row r="41" spans="1:71" ht="24" customHeight="1" hidden="1">
      <c r="A41" s="37" t="s">
        <v>121</v>
      </c>
      <c r="B41" s="34">
        <v>412125</v>
      </c>
      <c r="C41" s="28"/>
      <c r="D41" s="47"/>
      <c r="E41" s="36">
        <f t="shared" si="0"/>
        <v>0</v>
      </c>
      <c r="F41" s="31"/>
      <c r="G41" s="37" t="s">
        <v>121</v>
      </c>
      <c r="H41" s="34">
        <v>412125</v>
      </c>
      <c r="I41" s="28"/>
      <c r="J41" s="48"/>
      <c r="K41" s="36">
        <f t="shared" si="1"/>
        <v>0</v>
      </c>
      <c r="M41" s="37" t="s">
        <v>121</v>
      </c>
      <c r="N41" s="34">
        <v>412125</v>
      </c>
      <c r="O41" s="28"/>
      <c r="P41" s="48"/>
      <c r="Q41" s="36">
        <f t="shared" si="2"/>
        <v>0</v>
      </c>
      <c r="S41" s="37" t="s">
        <v>121</v>
      </c>
      <c r="T41" s="34">
        <v>412125</v>
      </c>
      <c r="U41" s="28"/>
      <c r="V41" s="48"/>
      <c r="W41" s="36">
        <f t="shared" si="3"/>
        <v>0</v>
      </c>
      <c r="Y41" s="37" t="s">
        <v>121</v>
      </c>
      <c r="Z41" s="34">
        <v>412125</v>
      </c>
      <c r="AA41" s="28"/>
      <c r="AB41" s="48"/>
      <c r="AC41" s="36">
        <f t="shared" si="4"/>
        <v>0</v>
      </c>
      <c r="AE41" s="37" t="s">
        <v>121</v>
      </c>
      <c r="AF41" s="34">
        <v>412125</v>
      </c>
      <c r="AG41" s="28"/>
      <c r="AH41" s="48"/>
      <c r="AI41" s="36">
        <f t="shared" si="5"/>
        <v>0</v>
      </c>
      <c r="AK41" s="37" t="s">
        <v>121</v>
      </c>
      <c r="AL41" s="34">
        <v>412125</v>
      </c>
      <c r="AM41" s="28"/>
      <c r="AN41" s="48"/>
      <c r="AO41" s="36">
        <f t="shared" si="6"/>
        <v>0</v>
      </c>
      <c r="AQ41" s="37" t="s">
        <v>121</v>
      </c>
      <c r="AR41" s="34">
        <v>412125</v>
      </c>
      <c r="AS41" s="28"/>
      <c r="AT41" s="48"/>
      <c r="AU41" s="36">
        <f t="shared" si="7"/>
        <v>0</v>
      </c>
      <c r="AW41" s="37" t="s">
        <v>121</v>
      </c>
      <c r="AX41" s="34">
        <v>412125</v>
      </c>
      <c r="AY41" s="28"/>
      <c r="AZ41" s="48"/>
      <c r="BA41" s="36">
        <f t="shared" si="8"/>
        <v>0</v>
      </c>
      <c r="BC41" s="37" t="s">
        <v>121</v>
      </c>
      <c r="BD41" s="34">
        <v>412125</v>
      </c>
      <c r="BE41" s="28"/>
      <c r="BF41" s="48"/>
      <c r="BG41" s="36">
        <f t="shared" si="9"/>
        <v>0</v>
      </c>
      <c r="BI41" s="37" t="s">
        <v>121</v>
      </c>
      <c r="BJ41" s="34">
        <v>412125</v>
      </c>
      <c r="BK41" s="28"/>
      <c r="BL41" s="48"/>
      <c r="BM41" s="36">
        <f t="shared" si="10"/>
        <v>0</v>
      </c>
      <c r="BO41" s="37" t="s">
        <v>121</v>
      </c>
      <c r="BP41" s="34">
        <v>412125</v>
      </c>
      <c r="BQ41" s="28"/>
      <c r="BR41" s="48"/>
      <c r="BS41" s="36">
        <f t="shared" si="11"/>
        <v>0</v>
      </c>
    </row>
    <row r="42" spans="1:71" ht="24" customHeight="1" hidden="1">
      <c r="A42" s="37" t="s">
        <v>122</v>
      </c>
      <c r="B42" s="34"/>
      <c r="C42" s="28"/>
      <c r="D42" s="47"/>
      <c r="E42" s="36">
        <f t="shared" si="0"/>
        <v>0</v>
      </c>
      <c r="F42" s="31"/>
      <c r="G42" s="37" t="s">
        <v>122</v>
      </c>
      <c r="H42" s="34"/>
      <c r="I42" s="28"/>
      <c r="J42" s="48"/>
      <c r="K42" s="36">
        <f t="shared" si="1"/>
        <v>0</v>
      </c>
      <c r="M42" s="37" t="s">
        <v>122</v>
      </c>
      <c r="N42" s="34"/>
      <c r="O42" s="28"/>
      <c r="P42" s="48"/>
      <c r="Q42" s="36">
        <f t="shared" si="2"/>
        <v>0</v>
      </c>
      <c r="S42" s="37" t="s">
        <v>122</v>
      </c>
      <c r="T42" s="34"/>
      <c r="U42" s="28"/>
      <c r="V42" s="48"/>
      <c r="W42" s="36">
        <f t="shared" si="3"/>
        <v>0</v>
      </c>
      <c r="Y42" s="37" t="s">
        <v>122</v>
      </c>
      <c r="Z42" s="34"/>
      <c r="AA42" s="28"/>
      <c r="AB42" s="48"/>
      <c r="AC42" s="36">
        <f t="shared" si="4"/>
        <v>0</v>
      </c>
      <c r="AE42" s="37" t="s">
        <v>122</v>
      </c>
      <c r="AF42" s="34"/>
      <c r="AG42" s="28"/>
      <c r="AH42" s="48"/>
      <c r="AI42" s="36">
        <f t="shared" si="5"/>
        <v>0</v>
      </c>
      <c r="AK42" s="37" t="s">
        <v>122</v>
      </c>
      <c r="AL42" s="34"/>
      <c r="AM42" s="28"/>
      <c r="AN42" s="48"/>
      <c r="AO42" s="36">
        <f t="shared" si="6"/>
        <v>0</v>
      </c>
      <c r="AQ42" s="37" t="s">
        <v>122</v>
      </c>
      <c r="AR42" s="34"/>
      <c r="AS42" s="28"/>
      <c r="AT42" s="48"/>
      <c r="AU42" s="36">
        <f t="shared" si="7"/>
        <v>0</v>
      </c>
      <c r="AW42" s="37" t="s">
        <v>122</v>
      </c>
      <c r="AX42" s="34"/>
      <c r="AY42" s="28"/>
      <c r="AZ42" s="48"/>
      <c r="BA42" s="36">
        <f t="shared" si="8"/>
        <v>0</v>
      </c>
      <c r="BC42" s="37" t="s">
        <v>122</v>
      </c>
      <c r="BD42" s="34"/>
      <c r="BE42" s="28"/>
      <c r="BF42" s="48"/>
      <c r="BG42" s="36">
        <f t="shared" si="9"/>
        <v>0</v>
      </c>
      <c r="BI42" s="37" t="s">
        <v>122</v>
      </c>
      <c r="BJ42" s="34"/>
      <c r="BK42" s="28"/>
      <c r="BL42" s="48"/>
      <c r="BM42" s="36">
        <f t="shared" si="10"/>
        <v>0</v>
      </c>
      <c r="BO42" s="37" t="s">
        <v>122</v>
      </c>
      <c r="BP42" s="34"/>
      <c r="BQ42" s="28"/>
      <c r="BR42" s="48"/>
      <c r="BS42" s="36">
        <f t="shared" si="11"/>
        <v>0</v>
      </c>
    </row>
    <row r="43" spans="1:71" ht="24" customHeight="1" hidden="1">
      <c r="A43" s="37" t="s">
        <v>123</v>
      </c>
      <c r="B43" s="34">
        <v>412126</v>
      </c>
      <c r="C43" s="28"/>
      <c r="D43" s="47"/>
      <c r="E43" s="36">
        <f t="shared" si="0"/>
        <v>0</v>
      </c>
      <c r="F43" s="31"/>
      <c r="G43" s="37" t="s">
        <v>123</v>
      </c>
      <c r="H43" s="34">
        <v>412126</v>
      </c>
      <c r="I43" s="28"/>
      <c r="J43" s="48"/>
      <c r="K43" s="36">
        <f t="shared" si="1"/>
        <v>0</v>
      </c>
      <c r="M43" s="37" t="s">
        <v>123</v>
      </c>
      <c r="N43" s="34">
        <v>412126</v>
      </c>
      <c r="O43" s="28"/>
      <c r="P43" s="48"/>
      <c r="Q43" s="36">
        <f t="shared" si="2"/>
        <v>0</v>
      </c>
      <c r="S43" s="37" t="s">
        <v>123</v>
      </c>
      <c r="T43" s="34">
        <v>412126</v>
      </c>
      <c r="U43" s="28"/>
      <c r="V43" s="48"/>
      <c r="W43" s="36">
        <f t="shared" si="3"/>
        <v>0</v>
      </c>
      <c r="Y43" s="37" t="s">
        <v>123</v>
      </c>
      <c r="Z43" s="34">
        <v>412126</v>
      </c>
      <c r="AA43" s="28"/>
      <c r="AB43" s="48"/>
      <c r="AC43" s="36">
        <f t="shared" si="4"/>
        <v>0</v>
      </c>
      <c r="AE43" s="37" t="s">
        <v>123</v>
      </c>
      <c r="AF43" s="34">
        <v>412126</v>
      </c>
      <c r="AG43" s="28"/>
      <c r="AH43" s="48"/>
      <c r="AI43" s="36">
        <f t="shared" si="5"/>
        <v>0</v>
      </c>
      <c r="AK43" s="37" t="s">
        <v>123</v>
      </c>
      <c r="AL43" s="34">
        <v>412126</v>
      </c>
      <c r="AM43" s="28"/>
      <c r="AN43" s="48"/>
      <c r="AO43" s="36">
        <f t="shared" si="6"/>
        <v>0</v>
      </c>
      <c r="AQ43" s="37" t="s">
        <v>123</v>
      </c>
      <c r="AR43" s="34">
        <v>412126</v>
      </c>
      <c r="AS43" s="28"/>
      <c r="AT43" s="48"/>
      <c r="AU43" s="36">
        <f t="shared" si="7"/>
        <v>0</v>
      </c>
      <c r="AW43" s="37" t="s">
        <v>123</v>
      </c>
      <c r="AX43" s="34">
        <v>412126</v>
      </c>
      <c r="AY43" s="28"/>
      <c r="AZ43" s="48"/>
      <c r="BA43" s="36">
        <f t="shared" si="8"/>
        <v>0</v>
      </c>
      <c r="BC43" s="37" t="s">
        <v>123</v>
      </c>
      <c r="BD43" s="34">
        <v>412126</v>
      </c>
      <c r="BE43" s="28"/>
      <c r="BF43" s="48"/>
      <c r="BG43" s="36">
        <f t="shared" si="9"/>
        <v>0</v>
      </c>
      <c r="BI43" s="37" t="s">
        <v>123</v>
      </c>
      <c r="BJ43" s="34">
        <v>412126</v>
      </c>
      <c r="BK43" s="28"/>
      <c r="BL43" s="48"/>
      <c r="BM43" s="36">
        <f t="shared" si="10"/>
        <v>0</v>
      </c>
      <c r="BO43" s="37" t="s">
        <v>123</v>
      </c>
      <c r="BP43" s="34">
        <v>412126</v>
      </c>
      <c r="BQ43" s="28"/>
      <c r="BR43" s="48"/>
      <c r="BS43" s="36">
        <f t="shared" si="11"/>
        <v>0</v>
      </c>
    </row>
    <row r="44" spans="1:71" ht="24" customHeight="1" hidden="1">
      <c r="A44" s="37" t="s">
        <v>124</v>
      </c>
      <c r="B44" s="34">
        <v>412127</v>
      </c>
      <c r="C44" s="28"/>
      <c r="D44" s="47"/>
      <c r="E44" s="36">
        <f t="shared" si="0"/>
        <v>0</v>
      </c>
      <c r="F44" s="31"/>
      <c r="G44" s="37" t="s">
        <v>124</v>
      </c>
      <c r="H44" s="34">
        <v>412127</v>
      </c>
      <c r="I44" s="28"/>
      <c r="J44" s="48"/>
      <c r="K44" s="36">
        <f t="shared" si="1"/>
        <v>0</v>
      </c>
      <c r="M44" s="37" t="s">
        <v>124</v>
      </c>
      <c r="N44" s="34">
        <v>412127</v>
      </c>
      <c r="O44" s="28"/>
      <c r="P44" s="48"/>
      <c r="Q44" s="36">
        <f t="shared" si="2"/>
        <v>0</v>
      </c>
      <c r="S44" s="37" t="s">
        <v>124</v>
      </c>
      <c r="T44" s="34">
        <v>412127</v>
      </c>
      <c r="U44" s="28"/>
      <c r="V44" s="48"/>
      <c r="W44" s="36">
        <f t="shared" si="3"/>
        <v>0</v>
      </c>
      <c r="Y44" s="37" t="s">
        <v>124</v>
      </c>
      <c r="Z44" s="34">
        <v>412127</v>
      </c>
      <c r="AA44" s="28"/>
      <c r="AB44" s="48"/>
      <c r="AC44" s="36">
        <f t="shared" si="4"/>
        <v>0</v>
      </c>
      <c r="AE44" s="37" t="s">
        <v>124</v>
      </c>
      <c r="AF44" s="34">
        <v>412127</v>
      </c>
      <c r="AG44" s="28"/>
      <c r="AH44" s="48"/>
      <c r="AI44" s="36">
        <f t="shared" si="5"/>
        <v>0</v>
      </c>
      <c r="AK44" s="37" t="s">
        <v>124</v>
      </c>
      <c r="AL44" s="34">
        <v>412127</v>
      </c>
      <c r="AM44" s="28"/>
      <c r="AN44" s="48"/>
      <c r="AO44" s="36">
        <f t="shared" si="6"/>
        <v>0</v>
      </c>
      <c r="AQ44" s="37" t="s">
        <v>124</v>
      </c>
      <c r="AR44" s="34">
        <v>412127</v>
      </c>
      <c r="AS44" s="28"/>
      <c r="AT44" s="48"/>
      <c r="AU44" s="36">
        <f t="shared" si="7"/>
        <v>0</v>
      </c>
      <c r="AW44" s="37" t="s">
        <v>124</v>
      </c>
      <c r="AX44" s="34">
        <v>412127</v>
      </c>
      <c r="AY44" s="28"/>
      <c r="AZ44" s="48"/>
      <c r="BA44" s="36">
        <f t="shared" si="8"/>
        <v>0</v>
      </c>
      <c r="BC44" s="37" t="s">
        <v>124</v>
      </c>
      <c r="BD44" s="34">
        <v>412127</v>
      </c>
      <c r="BE44" s="28"/>
      <c r="BF44" s="48"/>
      <c r="BG44" s="36">
        <f t="shared" si="9"/>
        <v>0</v>
      </c>
      <c r="BI44" s="37" t="s">
        <v>124</v>
      </c>
      <c r="BJ44" s="34">
        <v>412127</v>
      </c>
      <c r="BK44" s="28"/>
      <c r="BL44" s="48"/>
      <c r="BM44" s="36">
        <f t="shared" si="10"/>
        <v>0</v>
      </c>
      <c r="BO44" s="37" t="s">
        <v>124</v>
      </c>
      <c r="BP44" s="34">
        <v>412127</v>
      </c>
      <c r="BQ44" s="28"/>
      <c r="BR44" s="48"/>
      <c r="BS44" s="36">
        <f t="shared" si="11"/>
        <v>0</v>
      </c>
    </row>
    <row r="45" spans="1:71" ht="24">
      <c r="A45" s="37" t="s">
        <v>125</v>
      </c>
      <c r="B45" s="34">
        <v>412128</v>
      </c>
      <c r="C45" s="28">
        <v>1000</v>
      </c>
      <c r="D45" s="47"/>
      <c r="E45" s="36">
        <f t="shared" si="0"/>
        <v>0</v>
      </c>
      <c r="F45" s="31"/>
      <c r="G45" s="37" t="s">
        <v>125</v>
      </c>
      <c r="H45" s="34">
        <v>412128</v>
      </c>
      <c r="I45" s="28">
        <v>1000</v>
      </c>
      <c r="J45" s="48"/>
      <c r="K45" s="36">
        <f t="shared" si="1"/>
        <v>0</v>
      </c>
      <c r="M45" s="37" t="s">
        <v>125</v>
      </c>
      <c r="N45" s="34">
        <v>412128</v>
      </c>
      <c r="O45" s="28">
        <v>1000</v>
      </c>
      <c r="P45" s="48"/>
      <c r="Q45" s="36">
        <f t="shared" si="2"/>
        <v>0</v>
      </c>
      <c r="S45" s="37" t="s">
        <v>125</v>
      </c>
      <c r="T45" s="34">
        <v>412128</v>
      </c>
      <c r="U45" s="28">
        <v>1000</v>
      </c>
      <c r="V45" s="48">
        <v>330</v>
      </c>
      <c r="W45" s="36">
        <f t="shared" si="3"/>
        <v>330</v>
      </c>
      <c r="Y45" s="37" t="s">
        <v>125</v>
      </c>
      <c r="Z45" s="34">
        <v>412128</v>
      </c>
      <c r="AA45" s="28">
        <v>1000</v>
      </c>
      <c r="AB45" s="48">
        <v>50</v>
      </c>
      <c r="AC45" s="36">
        <f t="shared" si="4"/>
        <v>380</v>
      </c>
      <c r="AE45" s="37" t="s">
        <v>125</v>
      </c>
      <c r="AF45" s="34">
        <v>412128</v>
      </c>
      <c r="AG45" s="28">
        <v>1000</v>
      </c>
      <c r="AH45" s="48">
        <v>120</v>
      </c>
      <c r="AI45" s="36">
        <f t="shared" si="5"/>
        <v>500</v>
      </c>
      <c r="AK45" s="37" t="s">
        <v>125</v>
      </c>
      <c r="AL45" s="34">
        <v>412128</v>
      </c>
      <c r="AM45" s="28">
        <v>1000</v>
      </c>
      <c r="AN45" s="48">
        <v>120</v>
      </c>
      <c r="AO45" s="36">
        <f t="shared" si="6"/>
        <v>620</v>
      </c>
      <c r="AQ45" s="37" t="s">
        <v>125</v>
      </c>
      <c r="AR45" s="34">
        <v>412128</v>
      </c>
      <c r="AS45" s="28">
        <v>1000</v>
      </c>
      <c r="AT45" s="48"/>
      <c r="AU45" s="36">
        <f t="shared" si="7"/>
        <v>620</v>
      </c>
      <c r="AW45" s="37" t="s">
        <v>125</v>
      </c>
      <c r="AX45" s="34">
        <v>412128</v>
      </c>
      <c r="AY45" s="28">
        <v>1000</v>
      </c>
      <c r="AZ45" s="48">
        <f>100-330</f>
        <v>-230</v>
      </c>
      <c r="BA45" s="49">
        <f>+AH45+AN45+AT45+AZ45+AB45+V45+P45+J45+D45</f>
        <v>390</v>
      </c>
      <c r="BC45" s="37" t="s">
        <v>125</v>
      </c>
      <c r="BD45" s="34">
        <v>412128</v>
      </c>
      <c r="BE45" s="28">
        <v>1000</v>
      </c>
      <c r="BF45" s="48">
        <v>50</v>
      </c>
      <c r="BG45" s="36">
        <f t="shared" si="9"/>
        <v>440</v>
      </c>
      <c r="BI45" s="37" t="s">
        <v>125</v>
      </c>
      <c r="BJ45" s="34">
        <v>412128</v>
      </c>
      <c r="BK45" s="28">
        <v>1000</v>
      </c>
      <c r="BL45" s="48">
        <v>100</v>
      </c>
      <c r="BM45" s="36">
        <f t="shared" si="10"/>
        <v>540</v>
      </c>
      <c r="BO45" s="37" t="s">
        <v>125</v>
      </c>
      <c r="BP45" s="34">
        <v>412128</v>
      </c>
      <c r="BQ45" s="28">
        <v>1000</v>
      </c>
      <c r="BR45" s="48"/>
      <c r="BS45" s="36">
        <f t="shared" si="11"/>
        <v>540</v>
      </c>
    </row>
    <row r="46" spans="1:71" ht="24" customHeight="1" hidden="1">
      <c r="A46" s="37" t="s">
        <v>126</v>
      </c>
      <c r="B46" s="34">
        <v>412199</v>
      </c>
      <c r="C46" s="28"/>
      <c r="D46" s="47"/>
      <c r="E46" s="36">
        <f t="shared" si="0"/>
        <v>0</v>
      </c>
      <c r="F46" s="31"/>
      <c r="G46" s="37" t="s">
        <v>126</v>
      </c>
      <c r="H46" s="34">
        <v>412199</v>
      </c>
      <c r="I46" s="28"/>
      <c r="J46" s="48"/>
      <c r="K46" s="36">
        <f t="shared" si="1"/>
        <v>0</v>
      </c>
      <c r="M46" s="37" t="s">
        <v>126</v>
      </c>
      <c r="N46" s="34">
        <v>412199</v>
      </c>
      <c r="O46" s="28"/>
      <c r="P46" s="48"/>
      <c r="Q46" s="36">
        <f t="shared" si="2"/>
        <v>0</v>
      </c>
      <c r="S46" s="37" t="s">
        <v>126</v>
      </c>
      <c r="T46" s="34">
        <v>412199</v>
      </c>
      <c r="U46" s="28"/>
      <c r="V46" s="48"/>
      <c r="W46" s="36">
        <f t="shared" si="3"/>
        <v>0</v>
      </c>
      <c r="Y46" s="37" t="s">
        <v>126</v>
      </c>
      <c r="Z46" s="34">
        <v>412199</v>
      </c>
      <c r="AA46" s="28"/>
      <c r="AB46" s="48"/>
      <c r="AC46" s="36">
        <f t="shared" si="4"/>
        <v>0</v>
      </c>
      <c r="AE46" s="37" t="s">
        <v>126</v>
      </c>
      <c r="AF46" s="34">
        <v>412199</v>
      </c>
      <c r="AG46" s="28"/>
      <c r="AH46" s="48"/>
      <c r="AI46" s="36">
        <f t="shared" si="5"/>
        <v>0</v>
      </c>
      <c r="AK46" s="37" t="s">
        <v>126</v>
      </c>
      <c r="AL46" s="34">
        <v>412199</v>
      </c>
      <c r="AM46" s="28"/>
      <c r="AN46" s="48"/>
      <c r="AO46" s="36">
        <f t="shared" si="6"/>
        <v>0</v>
      </c>
      <c r="AQ46" s="37" t="s">
        <v>126</v>
      </c>
      <c r="AR46" s="34">
        <v>412199</v>
      </c>
      <c r="AS46" s="28"/>
      <c r="AT46" s="48"/>
      <c r="AU46" s="36">
        <f t="shared" si="7"/>
        <v>0</v>
      </c>
      <c r="AW46" s="37" t="s">
        <v>126</v>
      </c>
      <c r="AX46" s="34">
        <v>412199</v>
      </c>
      <c r="AY46" s="28"/>
      <c r="AZ46" s="48"/>
      <c r="BA46" s="36">
        <f t="shared" si="8"/>
        <v>0</v>
      </c>
      <c r="BC46" s="37" t="s">
        <v>126</v>
      </c>
      <c r="BD46" s="34">
        <v>412199</v>
      </c>
      <c r="BE46" s="28"/>
      <c r="BF46" s="48"/>
      <c r="BG46" s="36">
        <f t="shared" si="9"/>
        <v>0</v>
      </c>
      <c r="BI46" s="37" t="s">
        <v>126</v>
      </c>
      <c r="BJ46" s="34">
        <v>412199</v>
      </c>
      <c r="BK46" s="28"/>
      <c r="BL46" s="48"/>
      <c r="BM46" s="36">
        <f t="shared" si="10"/>
        <v>0</v>
      </c>
      <c r="BO46" s="37" t="s">
        <v>126</v>
      </c>
      <c r="BP46" s="34">
        <v>412199</v>
      </c>
      <c r="BQ46" s="28"/>
      <c r="BR46" s="48"/>
      <c r="BS46" s="36">
        <f t="shared" si="11"/>
        <v>0</v>
      </c>
    </row>
    <row r="47" spans="1:71" ht="24" customHeight="1" hidden="1">
      <c r="A47" s="37" t="s">
        <v>127</v>
      </c>
      <c r="B47" s="34">
        <v>412201</v>
      </c>
      <c r="C47" s="28"/>
      <c r="D47" s="47"/>
      <c r="E47" s="36">
        <f t="shared" si="0"/>
        <v>0</v>
      </c>
      <c r="F47" s="31"/>
      <c r="G47" s="37" t="s">
        <v>127</v>
      </c>
      <c r="H47" s="34">
        <v>412201</v>
      </c>
      <c r="I47" s="28"/>
      <c r="J47" s="48"/>
      <c r="K47" s="36">
        <f t="shared" si="1"/>
        <v>0</v>
      </c>
      <c r="M47" s="37" t="s">
        <v>127</v>
      </c>
      <c r="N47" s="34">
        <v>412201</v>
      </c>
      <c r="O47" s="28"/>
      <c r="P47" s="48"/>
      <c r="Q47" s="36">
        <f t="shared" si="2"/>
        <v>0</v>
      </c>
      <c r="S47" s="37" t="s">
        <v>127</v>
      </c>
      <c r="T47" s="34">
        <v>412201</v>
      </c>
      <c r="U47" s="28"/>
      <c r="V47" s="48"/>
      <c r="W47" s="36">
        <f t="shared" si="3"/>
        <v>0</v>
      </c>
      <c r="Y47" s="37" t="s">
        <v>127</v>
      </c>
      <c r="Z47" s="34">
        <v>412201</v>
      </c>
      <c r="AA47" s="28"/>
      <c r="AB47" s="48"/>
      <c r="AC47" s="36">
        <f t="shared" si="4"/>
        <v>0</v>
      </c>
      <c r="AE47" s="37" t="s">
        <v>127</v>
      </c>
      <c r="AF47" s="34">
        <v>412201</v>
      </c>
      <c r="AG47" s="28"/>
      <c r="AH47" s="48"/>
      <c r="AI47" s="36">
        <f t="shared" si="5"/>
        <v>0</v>
      </c>
      <c r="AK47" s="37" t="s">
        <v>127</v>
      </c>
      <c r="AL47" s="34">
        <v>412201</v>
      </c>
      <c r="AM47" s="28"/>
      <c r="AN47" s="48"/>
      <c r="AO47" s="36">
        <f t="shared" si="6"/>
        <v>0</v>
      </c>
      <c r="AQ47" s="37" t="s">
        <v>127</v>
      </c>
      <c r="AR47" s="34">
        <v>412201</v>
      </c>
      <c r="AS47" s="28"/>
      <c r="AT47" s="48"/>
      <c r="AU47" s="36">
        <f t="shared" si="7"/>
        <v>0</v>
      </c>
      <c r="AW47" s="37" t="s">
        <v>127</v>
      </c>
      <c r="AX47" s="34">
        <v>412201</v>
      </c>
      <c r="AY47" s="28"/>
      <c r="AZ47" s="48"/>
      <c r="BA47" s="36">
        <f t="shared" si="8"/>
        <v>0</v>
      </c>
      <c r="BC47" s="37" t="s">
        <v>127</v>
      </c>
      <c r="BD47" s="34">
        <v>412201</v>
      </c>
      <c r="BE47" s="28"/>
      <c r="BF47" s="48"/>
      <c r="BG47" s="36">
        <f t="shared" si="9"/>
        <v>0</v>
      </c>
      <c r="BI47" s="37" t="s">
        <v>127</v>
      </c>
      <c r="BJ47" s="34">
        <v>412201</v>
      </c>
      <c r="BK47" s="28"/>
      <c r="BL47" s="48"/>
      <c r="BM47" s="36">
        <f t="shared" si="10"/>
        <v>0</v>
      </c>
      <c r="BO47" s="37" t="s">
        <v>127</v>
      </c>
      <c r="BP47" s="34">
        <v>412201</v>
      </c>
      <c r="BQ47" s="28"/>
      <c r="BR47" s="48"/>
      <c r="BS47" s="36">
        <f t="shared" si="11"/>
        <v>0</v>
      </c>
    </row>
    <row r="48" spans="1:71" ht="24">
      <c r="A48" s="37" t="s">
        <v>128</v>
      </c>
      <c r="B48" s="34">
        <v>412202</v>
      </c>
      <c r="C48" s="28">
        <v>4000</v>
      </c>
      <c r="D48" s="47">
        <v>400</v>
      </c>
      <c r="E48" s="36">
        <f t="shared" si="0"/>
        <v>400</v>
      </c>
      <c r="F48" s="31"/>
      <c r="G48" s="37" t="s">
        <v>128</v>
      </c>
      <c r="H48" s="34">
        <v>412202</v>
      </c>
      <c r="I48" s="28">
        <v>4000</v>
      </c>
      <c r="J48" s="48"/>
      <c r="K48" s="36">
        <f t="shared" si="1"/>
        <v>400</v>
      </c>
      <c r="M48" s="37" t="s">
        <v>128</v>
      </c>
      <c r="N48" s="34">
        <v>412202</v>
      </c>
      <c r="O48" s="28">
        <v>4000</v>
      </c>
      <c r="P48" s="48">
        <v>400</v>
      </c>
      <c r="Q48" s="36">
        <f t="shared" si="2"/>
        <v>800</v>
      </c>
      <c r="S48" s="37" t="s">
        <v>128</v>
      </c>
      <c r="T48" s="34">
        <v>412202</v>
      </c>
      <c r="U48" s="28">
        <v>4000</v>
      </c>
      <c r="V48" s="48">
        <v>400</v>
      </c>
      <c r="W48" s="36">
        <f t="shared" si="3"/>
        <v>1200</v>
      </c>
      <c r="Y48" s="37" t="s">
        <v>128</v>
      </c>
      <c r="Z48" s="34">
        <v>412202</v>
      </c>
      <c r="AA48" s="28">
        <v>4000</v>
      </c>
      <c r="AB48" s="48"/>
      <c r="AC48" s="36">
        <f t="shared" si="4"/>
        <v>1200</v>
      </c>
      <c r="AE48" s="37" t="s">
        <v>128</v>
      </c>
      <c r="AF48" s="34">
        <v>412202</v>
      </c>
      <c r="AG48" s="28">
        <v>4000</v>
      </c>
      <c r="AH48" s="48">
        <v>400</v>
      </c>
      <c r="AI48" s="36">
        <f t="shared" si="5"/>
        <v>1600</v>
      </c>
      <c r="AK48" s="37" t="s">
        <v>128</v>
      </c>
      <c r="AL48" s="34">
        <v>412202</v>
      </c>
      <c r="AM48" s="28">
        <v>4000</v>
      </c>
      <c r="AN48" s="48"/>
      <c r="AO48" s="36">
        <f t="shared" si="6"/>
        <v>1600</v>
      </c>
      <c r="AQ48" s="37" t="s">
        <v>128</v>
      </c>
      <c r="AR48" s="34">
        <v>412202</v>
      </c>
      <c r="AS48" s="28">
        <v>4000</v>
      </c>
      <c r="AT48" s="48"/>
      <c r="AU48" s="36">
        <f t="shared" si="7"/>
        <v>1600</v>
      </c>
      <c r="AW48" s="37" t="s">
        <v>128</v>
      </c>
      <c r="AX48" s="34">
        <v>412202</v>
      </c>
      <c r="AY48" s="28">
        <v>4000</v>
      </c>
      <c r="AZ48" s="48"/>
      <c r="BA48" s="36">
        <f t="shared" si="8"/>
        <v>1600</v>
      </c>
      <c r="BC48" s="37" t="s">
        <v>128</v>
      </c>
      <c r="BD48" s="34">
        <v>412202</v>
      </c>
      <c r="BE48" s="28">
        <v>4000</v>
      </c>
      <c r="BF48" s="48"/>
      <c r="BG48" s="36">
        <f t="shared" si="9"/>
        <v>1600</v>
      </c>
      <c r="BI48" s="37" t="s">
        <v>128</v>
      </c>
      <c r="BJ48" s="34">
        <v>412202</v>
      </c>
      <c r="BK48" s="28">
        <v>4000</v>
      </c>
      <c r="BL48" s="48"/>
      <c r="BM48" s="36">
        <f t="shared" si="10"/>
        <v>1600</v>
      </c>
      <c r="BO48" s="37" t="s">
        <v>128</v>
      </c>
      <c r="BP48" s="34">
        <v>412202</v>
      </c>
      <c r="BQ48" s="28">
        <v>4000</v>
      </c>
      <c r="BR48" s="48"/>
      <c r="BS48" s="36">
        <f t="shared" si="11"/>
        <v>1600</v>
      </c>
    </row>
    <row r="49" spans="1:71" ht="24" customHeight="1" hidden="1">
      <c r="A49" s="37" t="s">
        <v>129</v>
      </c>
      <c r="B49" s="34">
        <v>412203</v>
      </c>
      <c r="C49" s="28"/>
      <c r="D49" s="47"/>
      <c r="E49" s="36">
        <f t="shared" si="0"/>
        <v>0</v>
      </c>
      <c r="F49" s="31"/>
      <c r="G49" s="37" t="s">
        <v>129</v>
      </c>
      <c r="H49" s="34">
        <v>412203</v>
      </c>
      <c r="I49" s="28"/>
      <c r="J49" s="48"/>
      <c r="K49" s="36">
        <f t="shared" si="1"/>
        <v>0</v>
      </c>
      <c r="M49" s="37" t="s">
        <v>129</v>
      </c>
      <c r="N49" s="34">
        <v>412203</v>
      </c>
      <c r="O49" s="28"/>
      <c r="P49" s="48"/>
      <c r="Q49" s="36">
        <f t="shared" si="2"/>
        <v>0</v>
      </c>
      <c r="S49" s="37" t="s">
        <v>129</v>
      </c>
      <c r="T49" s="34">
        <v>412203</v>
      </c>
      <c r="U49" s="28"/>
      <c r="V49" s="48"/>
      <c r="W49" s="36">
        <f t="shared" si="3"/>
        <v>0</v>
      </c>
      <c r="Y49" s="37" t="s">
        <v>129</v>
      </c>
      <c r="Z49" s="34">
        <v>412203</v>
      </c>
      <c r="AA49" s="28"/>
      <c r="AB49" s="48"/>
      <c r="AC49" s="36">
        <f t="shared" si="4"/>
        <v>0</v>
      </c>
      <c r="AE49" s="37" t="s">
        <v>129</v>
      </c>
      <c r="AF49" s="34">
        <v>412203</v>
      </c>
      <c r="AG49" s="28"/>
      <c r="AH49" s="48"/>
      <c r="AI49" s="36">
        <f t="shared" si="5"/>
        <v>0</v>
      </c>
      <c r="AK49" s="37" t="s">
        <v>129</v>
      </c>
      <c r="AL49" s="34">
        <v>412203</v>
      </c>
      <c r="AM49" s="28"/>
      <c r="AN49" s="48"/>
      <c r="AO49" s="36">
        <f t="shared" si="6"/>
        <v>0</v>
      </c>
      <c r="AQ49" s="37" t="s">
        <v>129</v>
      </c>
      <c r="AR49" s="34">
        <v>412203</v>
      </c>
      <c r="AS49" s="28"/>
      <c r="AT49" s="48"/>
      <c r="AU49" s="36">
        <f t="shared" si="7"/>
        <v>0</v>
      </c>
      <c r="AW49" s="37" t="s">
        <v>129</v>
      </c>
      <c r="AX49" s="34">
        <v>412203</v>
      </c>
      <c r="AY49" s="28"/>
      <c r="AZ49" s="48"/>
      <c r="BA49" s="36">
        <f t="shared" si="8"/>
        <v>0</v>
      </c>
      <c r="BC49" s="37" t="s">
        <v>129</v>
      </c>
      <c r="BD49" s="34">
        <v>412203</v>
      </c>
      <c r="BE49" s="28"/>
      <c r="BF49" s="48"/>
      <c r="BG49" s="36">
        <f t="shared" si="9"/>
        <v>0</v>
      </c>
      <c r="BI49" s="37" t="s">
        <v>129</v>
      </c>
      <c r="BJ49" s="34">
        <v>412203</v>
      </c>
      <c r="BK49" s="28"/>
      <c r="BL49" s="48"/>
      <c r="BM49" s="36">
        <f t="shared" si="10"/>
        <v>0</v>
      </c>
      <c r="BO49" s="37" t="s">
        <v>129</v>
      </c>
      <c r="BP49" s="34">
        <v>412203</v>
      </c>
      <c r="BQ49" s="28"/>
      <c r="BR49" s="48"/>
      <c r="BS49" s="36">
        <f t="shared" si="11"/>
        <v>0</v>
      </c>
    </row>
    <row r="50" spans="1:71" ht="24" customHeight="1" hidden="1">
      <c r="A50" s="37" t="s">
        <v>130</v>
      </c>
      <c r="B50" s="34">
        <v>412204</v>
      </c>
      <c r="C50" s="28"/>
      <c r="D50" s="47"/>
      <c r="E50" s="36">
        <f t="shared" si="0"/>
        <v>0</v>
      </c>
      <c r="F50" s="31"/>
      <c r="G50" s="37" t="s">
        <v>130</v>
      </c>
      <c r="H50" s="34">
        <v>412204</v>
      </c>
      <c r="I50" s="28"/>
      <c r="J50" s="48"/>
      <c r="K50" s="36">
        <f t="shared" si="1"/>
        <v>0</v>
      </c>
      <c r="M50" s="37" t="s">
        <v>130</v>
      </c>
      <c r="N50" s="34">
        <v>412204</v>
      </c>
      <c r="O50" s="28"/>
      <c r="P50" s="48"/>
      <c r="Q50" s="36">
        <f t="shared" si="2"/>
        <v>0</v>
      </c>
      <c r="S50" s="37" t="s">
        <v>130</v>
      </c>
      <c r="T50" s="34">
        <v>412204</v>
      </c>
      <c r="U50" s="28"/>
      <c r="V50" s="48"/>
      <c r="W50" s="36">
        <f t="shared" si="3"/>
        <v>0</v>
      </c>
      <c r="Y50" s="37" t="s">
        <v>130</v>
      </c>
      <c r="Z50" s="34">
        <v>412204</v>
      </c>
      <c r="AA50" s="28"/>
      <c r="AB50" s="48"/>
      <c r="AC50" s="36">
        <f t="shared" si="4"/>
        <v>0</v>
      </c>
      <c r="AE50" s="37" t="s">
        <v>130</v>
      </c>
      <c r="AF50" s="34">
        <v>412204</v>
      </c>
      <c r="AG50" s="28"/>
      <c r="AH50" s="48"/>
      <c r="AI50" s="36">
        <f t="shared" si="5"/>
        <v>0</v>
      </c>
      <c r="AK50" s="37" t="s">
        <v>130</v>
      </c>
      <c r="AL50" s="34">
        <v>412204</v>
      </c>
      <c r="AM50" s="28"/>
      <c r="AN50" s="48"/>
      <c r="AO50" s="36">
        <f t="shared" si="6"/>
        <v>0</v>
      </c>
      <c r="AQ50" s="37" t="s">
        <v>130</v>
      </c>
      <c r="AR50" s="34">
        <v>412204</v>
      </c>
      <c r="AS50" s="28"/>
      <c r="AT50" s="48"/>
      <c r="AU50" s="36">
        <f t="shared" si="7"/>
        <v>0</v>
      </c>
      <c r="AW50" s="37" t="s">
        <v>130</v>
      </c>
      <c r="AX50" s="34">
        <v>412204</v>
      </c>
      <c r="AY50" s="28"/>
      <c r="AZ50" s="48"/>
      <c r="BA50" s="36">
        <f t="shared" si="8"/>
        <v>0</v>
      </c>
      <c r="BC50" s="37" t="s">
        <v>130</v>
      </c>
      <c r="BD50" s="34">
        <v>412204</v>
      </c>
      <c r="BE50" s="28"/>
      <c r="BF50" s="48"/>
      <c r="BG50" s="36">
        <f t="shared" si="9"/>
        <v>0</v>
      </c>
      <c r="BI50" s="37" t="s">
        <v>130</v>
      </c>
      <c r="BJ50" s="34">
        <v>412204</v>
      </c>
      <c r="BK50" s="28"/>
      <c r="BL50" s="48"/>
      <c r="BM50" s="36">
        <f t="shared" si="10"/>
        <v>0</v>
      </c>
      <c r="BO50" s="37" t="s">
        <v>130</v>
      </c>
      <c r="BP50" s="34">
        <v>412204</v>
      </c>
      <c r="BQ50" s="28"/>
      <c r="BR50" s="48"/>
      <c r="BS50" s="36">
        <f t="shared" si="11"/>
        <v>0</v>
      </c>
    </row>
    <row r="51" spans="1:71" ht="24" customHeight="1" hidden="1">
      <c r="A51" s="37" t="s">
        <v>131</v>
      </c>
      <c r="B51" s="34"/>
      <c r="C51" s="28"/>
      <c r="D51" s="47"/>
      <c r="E51" s="36">
        <f t="shared" si="0"/>
        <v>0</v>
      </c>
      <c r="F51" s="31"/>
      <c r="G51" s="37" t="s">
        <v>131</v>
      </c>
      <c r="H51" s="34"/>
      <c r="I51" s="28"/>
      <c r="J51" s="48"/>
      <c r="K51" s="36">
        <f t="shared" si="1"/>
        <v>0</v>
      </c>
      <c r="M51" s="37" t="s">
        <v>131</v>
      </c>
      <c r="N51" s="34"/>
      <c r="O51" s="28"/>
      <c r="P51" s="48"/>
      <c r="Q51" s="36">
        <f t="shared" si="2"/>
        <v>0</v>
      </c>
      <c r="S51" s="37" t="s">
        <v>131</v>
      </c>
      <c r="T51" s="34"/>
      <c r="U51" s="28"/>
      <c r="V51" s="48"/>
      <c r="W51" s="36">
        <f t="shared" si="3"/>
        <v>0</v>
      </c>
      <c r="Y51" s="37" t="s">
        <v>131</v>
      </c>
      <c r="Z51" s="34"/>
      <c r="AA51" s="28"/>
      <c r="AB51" s="48"/>
      <c r="AC51" s="36">
        <f t="shared" si="4"/>
        <v>0</v>
      </c>
      <c r="AE51" s="37" t="s">
        <v>131</v>
      </c>
      <c r="AF51" s="34"/>
      <c r="AG51" s="28"/>
      <c r="AH51" s="48"/>
      <c r="AI51" s="36">
        <f t="shared" si="5"/>
        <v>0</v>
      </c>
      <c r="AK51" s="37" t="s">
        <v>131</v>
      </c>
      <c r="AL51" s="34"/>
      <c r="AM51" s="28"/>
      <c r="AN51" s="48"/>
      <c r="AO51" s="36">
        <f t="shared" si="6"/>
        <v>0</v>
      </c>
      <c r="AQ51" s="37" t="s">
        <v>131</v>
      </c>
      <c r="AR51" s="34"/>
      <c r="AS51" s="28"/>
      <c r="AT51" s="48"/>
      <c r="AU51" s="36">
        <f t="shared" si="7"/>
        <v>0</v>
      </c>
      <c r="AW51" s="37" t="s">
        <v>131</v>
      </c>
      <c r="AX51" s="34"/>
      <c r="AY51" s="28"/>
      <c r="AZ51" s="48"/>
      <c r="BA51" s="36">
        <f t="shared" si="8"/>
        <v>0</v>
      </c>
      <c r="BC51" s="37" t="s">
        <v>131</v>
      </c>
      <c r="BD51" s="34"/>
      <c r="BE51" s="28"/>
      <c r="BF51" s="48"/>
      <c r="BG51" s="36">
        <f t="shared" si="9"/>
        <v>0</v>
      </c>
      <c r="BI51" s="37" t="s">
        <v>131</v>
      </c>
      <c r="BJ51" s="34"/>
      <c r="BK51" s="28"/>
      <c r="BL51" s="48"/>
      <c r="BM51" s="36">
        <f t="shared" si="10"/>
        <v>0</v>
      </c>
      <c r="BO51" s="37" t="s">
        <v>131</v>
      </c>
      <c r="BP51" s="34"/>
      <c r="BQ51" s="28"/>
      <c r="BR51" s="48"/>
      <c r="BS51" s="36">
        <f t="shared" si="11"/>
        <v>0</v>
      </c>
    </row>
    <row r="52" spans="1:71" ht="24" customHeight="1" hidden="1">
      <c r="A52" s="37" t="s">
        <v>132</v>
      </c>
      <c r="B52" s="34">
        <v>412205</v>
      </c>
      <c r="C52" s="28"/>
      <c r="D52" s="47"/>
      <c r="E52" s="36">
        <f t="shared" si="0"/>
        <v>0</v>
      </c>
      <c r="F52" s="31"/>
      <c r="G52" s="37" t="s">
        <v>132</v>
      </c>
      <c r="H52" s="34">
        <v>412205</v>
      </c>
      <c r="I52" s="28"/>
      <c r="J52" s="48"/>
      <c r="K52" s="36">
        <f t="shared" si="1"/>
        <v>0</v>
      </c>
      <c r="M52" s="37" t="s">
        <v>132</v>
      </c>
      <c r="N52" s="34">
        <v>412205</v>
      </c>
      <c r="O52" s="28"/>
      <c r="P52" s="48"/>
      <c r="Q52" s="36">
        <f t="shared" si="2"/>
        <v>0</v>
      </c>
      <c r="S52" s="37" t="s">
        <v>132</v>
      </c>
      <c r="T52" s="34">
        <v>412205</v>
      </c>
      <c r="U52" s="28"/>
      <c r="V52" s="48"/>
      <c r="W52" s="36">
        <f t="shared" si="3"/>
        <v>0</v>
      </c>
      <c r="Y52" s="37" t="s">
        <v>132</v>
      </c>
      <c r="Z52" s="34">
        <v>412205</v>
      </c>
      <c r="AA52" s="28"/>
      <c r="AB52" s="48"/>
      <c r="AC52" s="36">
        <f t="shared" si="4"/>
        <v>0</v>
      </c>
      <c r="AE52" s="37" t="s">
        <v>132</v>
      </c>
      <c r="AF52" s="34">
        <v>412205</v>
      </c>
      <c r="AG52" s="28"/>
      <c r="AH52" s="48"/>
      <c r="AI52" s="36">
        <f t="shared" si="5"/>
        <v>0</v>
      </c>
      <c r="AK52" s="37" t="s">
        <v>132</v>
      </c>
      <c r="AL52" s="34">
        <v>412205</v>
      </c>
      <c r="AM52" s="28"/>
      <c r="AN52" s="48"/>
      <c r="AO52" s="36">
        <f t="shared" si="6"/>
        <v>0</v>
      </c>
      <c r="AQ52" s="37" t="s">
        <v>132</v>
      </c>
      <c r="AR52" s="34">
        <v>412205</v>
      </c>
      <c r="AS52" s="28"/>
      <c r="AT52" s="48"/>
      <c r="AU52" s="36">
        <f t="shared" si="7"/>
        <v>0</v>
      </c>
      <c r="AW52" s="37" t="s">
        <v>132</v>
      </c>
      <c r="AX52" s="34">
        <v>412205</v>
      </c>
      <c r="AY52" s="28"/>
      <c r="AZ52" s="48"/>
      <c r="BA52" s="36">
        <f t="shared" si="8"/>
        <v>0</v>
      </c>
      <c r="BC52" s="37" t="s">
        <v>132</v>
      </c>
      <c r="BD52" s="34">
        <v>412205</v>
      </c>
      <c r="BE52" s="28"/>
      <c r="BF52" s="48"/>
      <c r="BG52" s="36">
        <f t="shared" si="9"/>
        <v>0</v>
      </c>
      <c r="BI52" s="37" t="s">
        <v>132</v>
      </c>
      <c r="BJ52" s="34">
        <v>412205</v>
      </c>
      <c r="BK52" s="28"/>
      <c r="BL52" s="48"/>
      <c r="BM52" s="36">
        <f t="shared" si="10"/>
        <v>0</v>
      </c>
      <c r="BO52" s="37" t="s">
        <v>132</v>
      </c>
      <c r="BP52" s="34">
        <v>412205</v>
      </c>
      <c r="BQ52" s="28"/>
      <c r="BR52" s="48"/>
      <c r="BS52" s="36">
        <f t="shared" si="11"/>
        <v>0</v>
      </c>
    </row>
    <row r="53" spans="1:71" ht="24" customHeight="1" hidden="1">
      <c r="A53" s="37" t="s">
        <v>133</v>
      </c>
      <c r="B53" s="34">
        <v>412206</v>
      </c>
      <c r="C53" s="28"/>
      <c r="D53" s="47"/>
      <c r="E53" s="36">
        <f t="shared" si="0"/>
        <v>0</v>
      </c>
      <c r="F53" s="31"/>
      <c r="G53" s="37" t="s">
        <v>133</v>
      </c>
      <c r="H53" s="34">
        <v>412206</v>
      </c>
      <c r="I53" s="28"/>
      <c r="J53" s="48"/>
      <c r="K53" s="36">
        <f t="shared" si="1"/>
        <v>0</v>
      </c>
      <c r="M53" s="37" t="s">
        <v>133</v>
      </c>
      <c r="N53" s="34">
        <v>412206</v>
      </c>
      <c r="O53" s="28"/>
      <c r="P53" s="48"/>
      <c r="Q53" s="36">
        <f t="shared" si="2"/>
        <v>0</v>
      </c>
      <c r="S53" s="37" t="s">
        <v>133</v>
      </c>
      <c r="T53" s="34">
        <v>412206</v>
      </c>
      <c r="U53" s="28"/>
      <c r="V53" s="48"/>
      <c r="W53" s="36">
        <f t="shared" si="3"/>
        <v>0</v>
      </c>
      <c r="Y53" s="37" t="s">
        <v>133</v>
      </c>
      <c r="Z53" s="34">
        <v>412206</v>
      </c>
      <c r="AA53" s="28"/>
      <c r="AB53" s="48"/>
      <c r="AC53" s="36">
        <f t="shared" si="4"/>
        <v>0</v>
      </c>
      <c r="AE53" s="37" t="s">
        <v>133</v>
      </c>
      <c r="AF53" s="34">
        <v>412206</v>
      </c>
      <c r="AG53" s="28"/>
      <c r="AH53" s="48"/>
      <c r="AI53" s="36">
        <f t="shared" si="5"/>
        <v>0</v>
      </c>
      <c r="AK53" s="37" t="s">
        <v>133</v>
      </c>
      <c r="AL53" s="34">
        <v>412206</v>
      </c>
      <c r="AM53" s="28"/>
      <c r="AN53" s="48"/>
      <c r="AO53" s="36">
        <f t="shared" si="6"/>
        <v>0</v>
      </c>
      <c r="AQ53" s="37" t="s">
        <v>133</v>
      </c>
      <c r="AR53" s="34">
        <v>412206</v>
      </c>
      <c r="AS53" s="28"/>
      <c r="AT53" s="48"/>
      <c r="AU53" s="36">
        <f t="shared" si="7"/>
        <v>0</v>
      </c>
      <c r="AW53" s="37" t="s">
        <v>133</v>
      </c>
      <c r="AX53" s="34">
        <v>412206</v>
      </c>
      <c r="AY53" s="28"/>
      <c r="AZ53" s="48"/>
      <c r="BA53" s="36">
        <f t="shared" si="8"/>
        <v>0</v>
      </c>
      <c r="BC53" s="37" t="s">
        <v>133</v>
      </c>
      <c r="BD53" s="34">
        <v>412206</v>
      </c>
      <c r="BE53" s="28"/>
      <c r="BF53" s="48"/>
      <c r="BG53" s="36">
        <f t="shared" si="9"/>
        <v>0</v>
      </c>
      <c r="BI53" s="37" t="s">
        <v>133</v>
      </c>
      <c r="BJ53" s="34">
        <v>412206</v>
      </c>
      <c r="BK53" s="28"/>
      <c r="BL53" s="48"/>
      <c r="BM53" s="36">
        <f t="shared" si="10"/>
        <v>0</v>
      </c>
      <c r="BO53" s="37" t="s">
        <v>133</v>
      </c>
      <c r="BP53" s="34">
        <v>412206</v>
      </c>
      <c r="BQ53" s="28"/>
      <c r="BR53" s="48"/>
      <c r="BS53" s="36">
        <f t="shared" si="11"/>
        <v>0</v>
      </c>
    </row>
    <row r="54" spans="1:71" ht="24" customHeight="1" hidden="1">
      <c r="A54" s="37" t="s">
        <v>134</v>
      </c>
      <c r="B54" s="34">
        <v>412207</v>
      </c>
      <c r="C54" s="28"/>
      <c r="D54" s="47"/>
      <c r="E54" s="36">
        <f t="shared" si="0"/>
        <v>0</v>
      </c>
      <c r="F54" s="31"/>
      <c r="G54" s="37" t="s">
        <v>134</v>
      </c>
      <c r="H54" s="34">
        <v>412207</v>
      </c>
      <c r="I54" s="28"/>
      <c r="J54" s="48"/>
      <c r="K54" s="36">
        <f t="shared" si="1"/>
        <v>0</v>
      </c>
      <c r="M54" s="37" t="s">
        <v>134</v>
      </c>
      <c r="N54" s="34">
        <v>412207</v>
      </c>
      <c r="O54" s="28"/>
      <c r="P54" s="48"/>
      <c r="Q54" s="36">
        <f t="shared" si="2"/>
        <v>0</v>
      </c>
      <c r="S54" s="37" t="s">
        <v>134</v>
      </c>
      <c r="T54" s="34">
        <v>412207</v>
      </c>
      <c r="U54" s="28"/>
      <c r="V54" s="48"/>
      <c r="W54" s="36">
        <f t="shared" si="3"/>
        <v>0</v>
      </c>
      <c r="Y54" s="37" t="s">
        <v>134</v>
      </c>
      <c r="Z54" s="34">
        <v>412207</v>
      </c>
      <c r="AA54" s="28"/>
      <c r="AB54" s="48"/>
      <c r="AC54" s="36">
        <f t="shared" si="4"/>
        <v>0</v>
      </c>
      <c r="AE54" s="37" t="s">
        <v>134</v>
      </c>
      <c r="AF54" s="34">
        <v>412207</v>
      </c>
      <c r="AG54" s="28"/>
      <c r="AH54" s="48"/>
      <c r="AI54" s="36">
        <f t="shared" si="5"/>
        <v>0</v>
      </c>
      <c r="AK54" s="37" t="s">
        <v>134</v>
      </c>
      <c r="AL54" s="34">
        <v>412207</v>
      </c>
      <c r="AM54" s="28"/>
      <c r="AN54" s="48"/>
      <c r="AO54" s="36">
        <f t="shared" si="6"/>
        <v>0</v>
      </c>
      <c r="AQ54" s="37" t="s">
        <v>134</v>
      </c>
      <c r="AR54" s="34">
        <v>412207</v>
      </c>
      <c r="AS54" s="28"/>
      <c r="AT54" s="48"/>
      <c r="AU54" s="36">
        <f t="shared" si="7"/>
        <v>0</v>
      </c>
      <c r="AW54" s="37" t="s">
        <v>134</v>
      </c>
      <c r="AX54" s="34">
        <v>412207</v>
      </c>
      <c r="AY54" s="28"/>
      <c r="AZ54" s="48"/>
      <c r="BA54" s="36">
        <f t="shared" si="8"/>
        <v>0</v>
      </c>
      <c r="BC54" s="37" t="s">
        <v>134</v>
      </c>
      <c r="BD54" s="34">
        <v>412207</v>
      </c>
      <c r="BE54" s="28"/>
      <c r="BF54" s="48"/>
      <c r="BG54" s="36">
        <f t="shared" si="9"/>
        <v>0</v>
      </c>
      <c r="BI54" s="37" t="s">
        <v>134</v>
      </c>
      <c r="BJ54" s="34">
        <v>412207</v>
      </c>
      <c r="BK54" s="28"/>
      <c r="BL54" s="48"/>
      <c r="BM54" s="36">
        <f t="shared" si="10"/>
        <v>0</v>
      </c>
      <c r="BO54" s="37" t="s">
        <v>134</v>
      </c>
      <c r="BP54" s="34">
        <v>412207</v>
      </c>
      <c r="BQ54" s="28"/>
      <c r="BR54" s="48"/>
      <c r="BS54" s="36">
        <f t="shared" si="11"/>
        <v>0</v>
      </c>
    </row>
    <row r="55" spans="1:71" ht="24" customHeight="1" hidden="1">
      <c r="A55" s="37" t="s">
        <v>135</v>
      </c>
      <c r="B55" s="34">
        <v>412208</v>
      </c>
      <c r="C55" s="28"/>
      <c r="D55" s="47"/>
      <c r="E55" s="36">
        <f t="shared" si="0"/>
        <v>0</v>
      </c>
      <c r="F55" s="31"/>
      <c r="G55" s="37" t="s">
        <v>135</v>
      </c>
      <c r="H55" s="34">
        <v>412208</v>
      </c>
      <c r="I55" s="28"/>
      <c r="J55" s="48"/>
      <c r="K55" s="36">
        <f t="shared" si="1"/>
        <v>0</v>
      </c>
      <c r="M55" s="37" t="s">
        <v>135</v>
      </c>
      <c r="N55" s="34">
        <v>412208</v>
      </c>
      <c r="O55" s="28"/>
      <c r="P55" s="48"/>
      <c r="Q55" s="36">
        <f t="shared" si="2"/>
        <v>0</v>
      </c>
      <c r="S55" s="37" t="s">
        <v>135</v>
      </c>
      <c r="T55" s="34">
        <v>412208</v>
      </c>
      <c r="U55" s="28"/>
      <c r="V55" s="48"/>
      <c r="W55" s="36">
        <f t="shared" si="3"/>
        <v>0</v>
      </c>
      <c r="Y55" s="37" t="s">
        <v>135</v>
      </c>
      <c r="Z55" s="34">
        <v>412208</v>
      </c>
      <c r="AA55" s="28"/>
      <c r="AB55" s="48"/>
      <c r="AC55" s="36">
        <f t="shared" si="4"/>
        <v>0</v>
      </c>
      <c r="AE55" s="37" t="s">
        <v>135</v>
      </c>
      <c r="AF55" s="34">
        <v>412208</v>
      </c>
      <c r="AG55" s="28"/>
      <c r="AH55" s="48"/>
      <c r="AI55" s="36">
        <f t="shared" si="5"/>
        <v>0</v>
      </c>
      <c r="AK55" s="37" t="s">
        <v>135</v>
      </c>
      <c r="AL55" s="34">
        <v>412208</v>
      </c>
      <c r="AM55" s="28"/>
      <c r="AN55" s="48"/>
      <c r="AO55" s="36">
        <f t="shared" si="6"/>
        <v>0</v>
      </c>
      <c r="AQ55" s="37" t="s">
        <v>135</v>
      </c>
      <c r="AR55" s="34">
        <v>412208</v>
      </c>
      <c r="AS55" s="28"/>
      <c r="AT55" s="48"/>
      <c r="AU55" s="36">
        <f t="shared" si="7"/>
        <v>0</v>
      </c>
      <c r="AW55" s="37" t="s">
        <v>135</v>
      </c>
      <c r="AX55" s="34">
        <v>412208</v>
      </c>
      <c r="AY55" s="28"/>
      <c r="AZ55" s="48"/>
      <c r="BA55" s="36">
        <f t="shared" si="8"/>
        <v>0</v>
      </c>
      <c r="BC55" s="37" t="s">
        <v>135</v>
      </c>
      <c r="BD55" s="34">
        <v>412208</v>
      </c>
      <c r="BE55" s="28"/>
      <c r="BF55" s="48"/>
      <c r="BG55" s="36">
        <f t="shared" si="9"/>
        <v>0</v>
      </c>
      <c r="BI55" s="37" t="s">
        <v>135</v>
      </c>
      <c r="BJ55" s="34">
        <v>412208</v>
      </c>
      <c r="BK55" s="28"/>
      <c r="BL55" s="48"/>
      <c r="BM55" s="36">
        <f t="shared" si="10"/>
        <v>0</v>
      </c>
      <c r="BO55" s="37" t="s">
        <v>135</v>
      </c>
      <c r="BP55" s="34">
        <v>412208</v>
      </c>
      <c r="BQ55" s="28"/>
      <c r="BR55" s="48"/>
      <c r="BS55" s="36">
        <f t="shared" si="11"/>
        <v>0</v>
      </c>
    </row>
    <row r="56" spans="1:71" ht="24" customHeight="1" hidden="1">
      <c r="A56" s="37" t="s">
        <v>136</v>
      </c>
      <c r="B56" s="34">
        <v>412209</v>
      </c>
      <c r="C56" s="28"/>
      <c r="D56" s="47"/>
      <c r="E56" s="36">
        <f t="shared" si="0"/>
        <v>0</v>
      </c>
      <c r="F56" s="31"/>
      <c r="G56" s="37" t="s">
        <v>136</v>
      </c>
      <c r="H56" s="34">
        <v>412209</v>
      </c>
      <c r="I56" s="28"/>
      <c r="J56" s="48"/>
      <c r="K56" s="36">
        <f t="shared" si="1"/>
        <v>0</v>
      </c>
      <c r="M56" s="37" t="s">
        <v>136</v>
      </c>
      <c r="N56" s="34">
        <v>412209</v>
      </c>
      <c r="O56" s="28"/>
      <c r="P56" s="48"/>
      <c r="Q56" s="36">
        <f t="shared" si="2"/>
        <v>0</v>
      </c>
      <c r="S56" s="37" t="s">
        <v>136</v>
      </c>
      <c r="T56" s="34">
        <v>412209</v>
      </c>
      <c r="U56" s="28"/>
      <c r="V56" s="48"/>
      <c r="W56" s="36">
        <f t="shared" si="3"/>
        <v>0</v>
      </c>
      <c r="Y56" s="37" t="s">
        <v>136</v>
      </c>
      <c r="Z56" s="34">
        <v>412209</v>
      </c>
      <c r="AA56" s="28"/>
      <c r="AB56" s="48"/>
      <c r="AC56" s="36">
        <f t="shared" si="4"/>
        <v>0</v>
      </c>
      <c r="AE56" s="37" t="s">
        <v>136</v>
      </c>
      <c r="AF56" s="34">
        <v>412209</v>
      </c>
      <c r="AG56" s="28"/>
      <c r="AH56" s="48"/>
      <c r="AI56" s="36">
        <f t="shared" si="5"/>
        <v>0</v>
      </c>
      <c r="AK56" s="37" t="s">
        <v>136</v>
      </c>
      <c r="AL56" s="34">
        <v>412209</v>
      </c>
      <c r="AM56" s="28"/>
      <c r="AN56" s="48"/>
      <c r="AO56" s="36">
        <f t="shared" si="6"/>
        <v>0</v>
      </c>
      <c r="AQ56" s="37" t="s">
        <v>136</v>
      </c>
      <c r="AR56" s="34">
        <v>412209</v>
      </c>
      <c r="AS56" s="28"/>
      <c r="AT56" s="48"/>
      <c r="AU56" s="36">
        <f t="shared" si="7"/>
        <v>0</v>
      </c>
      <c r="AW56" s="37" t="s">
        <v>136</v>
      </c>
      <c r="AX56" s="34">
        <v>412209</v>
      </c>
      <c r="AY56" s="28"/>
      <c r="AZ56" s="48"/>
      <c r="BA56" s="36">
        <f t="shared" si="8"/>
        <v>0</v>
      </c>
      <c r="BC56" s="37" t="s">
        <v>136</v>
      </c>
      <c r="BD56" s="34">
        <v>412209</v>
      </c>
      <c r="BE56" s="28"/>
      <c r="BF56" s="48"/>
      <c r="BG56" s="36">
        <f t="shared" si="9"/>
        <v>0</v>
      </c>
      <c r="BI56" s="37" t="s">
        <v>136</v>
      </c>
      <c r="BJ56" s="34">
        <v>412209</v>
      </c>
      <c r="BK56" s="28"/>
      <c r="BL56" s="48"/>
      <c r="BM56" s="36">
        <f t="shared" si="10"/>
        <v>0</v>
      </c>
      <c r="BO56" s="37" t="s">
        <v>136</v>
      </c>
      <c r="BP56" s="34">
        <v>412209</v>
      </c>
      <c r="BQ56" s="28"/>
      <c r="BR56" s="48"/>
      <c r="BS56" s="36">
        <f t="shared" si="11"/>
        <v>0</v>
      </c>
    </row>
    <row r="57" spans="1:71" ht="24">
      <c r="A57" s="37" t="s">
        <v>137</v>
      </c>
      <c r="B57" s="34">
        <v>412210</v>
      </c>
      <c r="C57" s="28">
        <v>100000</v>
      </c>
      <c r="D57" s="47">
        <v>700</v>
      </c>
      <c r="E57" s="36">
        <f t="shared" si="0"/>
        <v>700</v>
      </c>
      <c r="F57" s="31"/>
      <c r="G57" s="37" t="s">
        <v>137</v>
      </c>
      <c r="H57" s="34">
        <v>412210</v>
      </c>
      <c r="I57" s="28">
        <v>100000</v>
      </c>
      <c r="J57" s="48">
        <v>7500</v>
      </c>
      <c r="K57" s="36">
        <f t="shared" si="1"/>
        <v>8200</v>
      </c>
      <c r="M57" s="37" t="s">
        <v>137</v>
      </c>
      <c r="N57" s="34">
        <v>412210</v>
      </c>
      <c r="O57" s="28">
        <v>100000</v>
      </c>
      <c r="P57" s="48"/>
      <c r="Q57" s="36">
        <f t="shared" si="2"/>
        <v>8200</v>
      </c>
      <c r="S57" s="37" t="s">
        <v>137</v>
      </c>
      <c r="T57" s="34">
        <v>412210</v>
      </c>
      <c r="U57" s="28">
        <v>100000</v>
      </c>
      <c r="V57" s="48"/>
      <c r="W57" s="36">
        <f t="shared" si="3"/>
        <v>8200</v>
      </c>
      <c r="Y57" s="37" t="s">
        <v>137</v>
      </c>
      <c r="Z57" s="34">
        <v>412210</v>
      </c>
      <c r="AA57" s="28">
        <v>100000</v>
      </c>
      <c r="AB57" s="48">
        <v>500</v>
      </c>
      <c r="AC57" s="36">
        <f t="shared" si="4"/>
        <v>8700</v>
      </c>
      <c r="AE57" s="37" t="s">
        <v>137</v>
      </c>
      <c r="AF57" s="34">
        <v>412210</v>
      </c>
      <c r="AG57" s="28">
        <v>100000</v>
      </c>
      <c r="AH57" s="48"/>
      <c r="AI57" s="36">
        <f t="shared" si="5"/>
        <v>8700</v>
      </c>
      <c r="AK57" s="37" t="s">
        <v>137</v>
      </c>
      <c r="AL57" s="34">
        <v>412210</v>
      </c>
      <c r="AM57" s="28">
        <v>100000</v>
      </c>
      <c r="AN57" s="48">
        <v>11048</v>
      </c>
      <c r="AO57" s="36">
        <f t="shared" si="6"/>
        <v>19748</v>
      </c>
      <c r="AQ57" s="37" t="s">
        <v>137</v>
      </c>
      <c r="AR57" s="34">
        <v>412210</v>
      </c>
      <c r="AS57" s="28">
        <v>100000</v>
      </c>
      <c r="AT57" s="48">
        <v>9660</v>
      </c>
      <c r="AU57" s="36">
        <f t="shared" si="7"/>
        <v>29408</v>
      </c>
      <c r="AW57" s="37" t="s">
        <v>137</v>
      </c>
      <c r="AX57" s="34">
        <v>412210</v>
      </c>
      <c r="AY57" s="28">
        <v>100000</v>
      </c>
      <c r="AZ57" s="48"/>
      <c r="BA57" s="36">
        <f t="shared" si="8"/>
        <v>29408</v>
      </c>
      <c r="BC57" s="37" t="s">
        <v>137</v>
      </c>
      <c r="BD57" s="34">
        <v>412210</v>
      </c>
      <c r="BE57" s="28">
        <v>100000</v>
      </c>
      <c r="BF57" s="48">
        <v>700</v>
      </c>
      <c r="BG57" s="36">
        <f t="shared" si="9"/>
        <v>30108</v>
      </c>
      <c r="BI57" s="37" t="s">
        <v>137</v>
      </c>
      <c r="BJ57" s="34">
        <v>412210</v>
      </c>
      <c r="BK57" s="28">
        <v>100000</v>
      </c>
      <c r="BL57" s="48">
        <v>700</v>
      </c>
      <c r="BM57" s="36">
        <f t="shared" si="10"/>
        <v>30808</v>
      </c>
      <c r="BO57" s="37" t="s">
        <v>137</v>
      </c>
      <c r="BP57" s="34">
        <v>412210</v>
      </c>
      <c r="BQ57" s="28">
        <v>100000</v>
      </c>
      <c r="BR57" s="48"/>
      <c r="BS57" s="36">
        <f t="shared" si="11"/>
        <v>30808</v>
      </c>
    </row>
    <row r="58" spans="1:71" ht="24">
      <c r="A58" s="37" t="s">
        <v>138</v>
      </c>
      <c r="B58" s="34">
        <v>412211</v>
      </c>
      <c r="C58" s="28">
        <v>500</v>
      </c>
      <c r="D58" s="47"/>
      <c r="E58" s="36">
        <f t="shared" si="0"/>
        <v>0</v>
      </c>
      <c r="F58" s="31"/>
      <c r="G58" s="37" t="s">
        <v>138</v>
      </c>
      <c r="H58" s="34">
        <v>412211</v>
      </c>
      <c r="I58" s="28">
        <v>500</v>
      </c>
      <c r="J58" s="48"/>
      <c r="K58" s="36">
        <f t="shared" si="1"/>
        <v>0</v>
      </c>
      <c r="M58" s="37" t="s">
        <v>138</v>
      </c>
      <c r="N58" s="34">
        <v>412211</v>
      </c>
      <c r="O58" s="28">
        <v>500</v>
      </c>
      <c r="P58" s="48"/>
      <c r="Q58" s="36">
        <f t="shared" si="2"/>
        <v>0</v>
      </c>
      <c r="S58" s="37" t="s">
        <v>138</v>
      </c>
      <c r="T58" s="34">
        <v>412211</v>
      </c>
      <c r="U58" s="28">
        <v>500</v>
      </c>
      <c r="V58" s="48"/>
      <c r="W58" s="36">
        <f t="shared" si="3"/>
        <v>0</v>
      </c>
      <c r="Y58" s="37" t="s">
        <v>138</v>
      </c>
      <c r="Z58" s="34">
        <v>412211</v>
      </c>
      <c r="AA58" s="28">
        <v>500</v>
      </c>
      <c r="AB58" s="48"/>
      <c r="AC58" s="36">
        <f t="shared" si="4"/>
        <v>0</v>
      </c>
      <c r="AE58" s="37" t="s">
        <v>138</v>
      </c>
      <c r="AF58" s="34">
        <v>412211</v>
      </c>
      <c r="AG58" s="28">
        <v>500</v>
      </c>
      <c r="AH58" s="48"/>
      <c r="AI58" s="36">
        <f t="shared" si="5"/>
        <v>0</v>
      </c>
      <c r="AK58" s="37" t="s">
        <v>138</v>
      </c>
      <c r="AL58" s="34">
        <v>412211</v>
      </c>
      <c r="AM58" s="28">
        <v>500</v>
      </c>
      <c r="AN58" s="48"/>
      <c r="AO58" s="36">
        <f t="shared" si="6"/>
        <v>0</v>
      </c>
      <c r="AQ58" s="37" t="s">
        <v>138</v>
      </c>
      <c r="AR58" s="34">
        <v>412211</v>
      </c>
      <c r="AS58" s="28">
        <v>500</v>
      </c>
      <c r="AT58" s="48"/>
      <c r="AU58" s="36">
        <f t="shared" si="7"/>
        <v>0</v>
      </c>
      <c r="AW58" s="37" t="s">
        <v>138</v>
      </c>
      <c r="AX58" s="34">
        <v>412211</v>
      </c>
      <c r="AY58" s="28">
        <v>500</v>
      </c>
      <c r="AZ58" s="48"/>
      <c r="BA58" s="36">
        <f t="shared" si="8"/>
        <v>0</v>
      </c>
      <c r="BC58" s="37" t="s">
        <v>138</v>
      </c>
      <c r="BD58" s="34">
        <v>412211</v>
      </c>
      <c r="BE58" s="28">
        <v>500</v>
      </c>
      <c r="BF58" s="48"/>
      <c r="BG58" s="36">
        <f t="shared" si="9"/>
        <v>0</v>
      </c>
      <c r="BI58" s="37" t="s">
        <v>138</v>
      </c>
      <c r="BJ58" s="34">
        <v>412211</v>
      </c>
      <c r="BK58" s="28">
        <v>500</v>
      </c>
      <c r="BL58" s="48"/>
      <c r="BM58" s="36">
        <f t="shared" si="10"/>
        <v>0</v>
      </c>
      <c r="BO58" s="37" t="s">
        <v>138</v>
      </c>
      <c r="BP58" s="34">
        <v>412211</v>
      </c>
      <c r="BQ58" s="28">
        <v>500</v>
      </c>
      <c r="BR58" s="48"/>
      <c r="BS58" s="36">
        <f t="shared" si="11"/>
        <v>0</v>
      </c>
    </row>
    <row r="59" spans="1:71" ht="24" customHeight="1" hidden="1">
      <c r="A59" s="37" t="s">
        <v>139</v>
      </c>
      <c r="B59" s="34">
        <v>412299</v>
      </c>
      <c r="C59" s="28"/>
      <c r="D59" s="47"/>
      <c r="E59" s="36">
        <f t="shared" si="0"/>
        <v>0</v>
      </c>
      <c r="F59" s="31"/>
      <c r="G59" s="37" t="s">
        <v>139</v>
      </c>
      <c r="H59" s="34">
        <v>412299</v>
      </c>
      <c r="I59" s="28"/>
      <c r="J59" s="48"/>
      <c r="K59" s="36">
        <f t="shared" si="1"/>
        <v>0</v>
      </c>
      <c r="M59" s="37" t="s">
        <v>139</v>
      </c>
      <c r="N59" s="34">
        <v>412299</v>
      </c>
      <c r="O59" s="28"/>
      <c r="P59" s="48"/>
      <c r="Q59" s="36">
        <f t="shared" si="2"/>
        <v>0</v>
      </c>
      <c r="S59" s="37" t="s">
        <v>139</v>
      </c>
      <c r="T59" s="34">
        <v>412299</v>
      </c>
      <c r="U59" s="28"/>
      <c r="V59" s="48"/>
      <c r="W59" s="36">
        <f t="shared" si="3"/>
        <v>0</v>
      </c>
      <c r="Y59" s="37" t="s">
        <v>139</v>
      </c>
      <c r="Z59" s="34">
        <v>412299</v>
      </c>
      <c r="AA59" s="28"/>
      <c r="AB59" s="48"/>
      <c r="AC59" s="36">
        <f t="shared" si="4"/>
        <v>0</v>
      </c>
      <c r="AE59" s="37" t="s">
        <v>139</v>
      </c>
      <c r="AF59" s="34">
        <v>412299</v>
      </c>
      <c r="AG59" s="28"/>
      <c r="AH59" s="48"/>
      <c r="AI59" s="36">
        <f t="shared" si="5"/>
        <v>0</v>
      </c>
      <c r="AK59" s="37" t="s">
        <v>139</v>
      </c>
      <c r="AL59" s="34">
        <v>412299</v>
      </c>
      <c r="AM59" s="28"/>
      <c r="AN59" s="48"/>
      <c r="AO59" s="36">
        <f t="shared" si="6"/>
        <v>0</v>
      </c>
      <c r="AQ59" s="37" t="s">
        <v>139</v>
      </c>
      <c r="AR59" s="34">
        <v>412299</v>
      </c>
      <c r="AS59" s="28"/>
      <c r="AT59" s="48"/>
      <c r="AU59" s="36">
        <f t="shared" si="7"/>
        <v>0</v>
      </c>
      <c r="AW59" s="37" t="s">
        <v>139</v>
      </c>
      <c r="AX59" s="34">
        <v>412299</v>
      </c>
      <c r="AY59" s="28"/>
      <c r="AZ59" s="48"/>
      <c r="BA59" s="36">
        <f t="shared" si="8"/>
        <v>0</v>
      </c>
      <c r="BC59" s="37" t="s">
        <v>139</v>
      </c>
      <c r="BD59" s="34">
        <v>412299</v>
      </c>
      <c r="BE59" s="28"/>
      <c r="BF59" s="48"/>
      <c r="BG59" s="36">
        <f t="shared" si="9"/>
        <v>0</v>
      </c>
      <c r="BI59" s="37" t="s">
        <v>139</v>
      </c>
      <c r="BJ59" s="34">
        <v>412299</v>
      </c>
      <c r="BK59" s="28"/>
      <c r="BL59" s="48"/>
      <c r="BM59" s="36">
        <f t="shared" si="10"/>
        <v>0</v>
      </c>
      <c r="BO59" s="37" t="s">
        <v>139</v>
      </c>
      <c r="BP59" s="34">
        <v>412299</v>
      </c>
      <c r="BQ59" s="28"/>
      <c r="BR59" s="48"/>
      <c r="BS59" s="36">
        <f t="shared" si="11"/>
        <v>0</v>
      </c>
    </row>
    <row r="60" spans="1:71" ht="24" customHeight="1" hidden="1">
      <c r="A60" s="37" t="s">
        <v>140</v>
      </c>
      <c r="B60" s="34">
        <v>412301</v>
      </c>
      <c r="C60" s="28"/>
      <c r="D60" s="47"/>
      <c r="E60" s="36">
        <f t="shared" si="0"/>
        <v>0</v>
      </c>
      <c r="F60" s="31"/>
      <c r="G60" s="37" t="s">
        <v>140</v>
      </c>
      <c r="H60" s="34">
        <v>412301</v>
      </c>
      <c r="I60" s="28"/>
      <c r="J60" s="48"/>
      <c r="K60" s="36">
        <f t="shared" si="1"/>
        <v>0</v>
      </c>
      <c r="M60" s="37" t="s">
        <v>140</v>
      </c>
      <c r="N60" s="34">
        <v>412301</v>
      </c>
      <c r="O60" s="28"/>
      <c r="P60" s="48"/>
      <c r="Q60" s="36">
        <f t="shared" si="2"/>
        <v>0</v>
      </c>
      <c r="S60" s="37" t="s">
        <v>140</v>
      </c>
      <c r="T60" s="34">
        <v>412301</v>
      </c>
      <c r="U60" s="28"/>
      <c r="V60" s="48"/>
      <c r="W60" s="36">
        <f t="shared" si="3"/>
        <v>0</v>
      </c>
      <c r="Y60" s="37" t="s">
        <v>140</v>
      </c>
      <c r="Z60" s="34">
        <v>412301</v>
      </c>
      <c r="AA60" s="28"/>
      <c r="AB60" s="48"/>
      <c r="AC60" s="36">
        <f t="shared" si="4"/>
        <v>0</v>
      </c>
      <c r="AE60" s="37" t="s">
        <v>140</v>
      </c>
      <c r="AF60" s="34">
        <v>412301</v>
      </c>
      <c r="AG60" s="28"/>
      <c r="AH60" s="48"/>
      <c r="AI60" s="36">
        <f t="shared" si="5"/>
        <v>0</v>
      </c>
      <c r="AK60" s="37" t="s">
        <v>140</v>
      </c>
      <c r="AL60" s="34">
        <v>412301</v>
      </c>
      <c r="AM60" s="28"/>
      <c r="AN60" s="48"/>
      <c r="AO60" s="36">
        <f t="shared" si="6"/>
        <v>0</v>
      </c>
      <c r="AQ60" s="37" t="s">
        <v>140</v>
      </c>
      <c r="AR60" s="34">
        <v>412301</v>
      </c>
      <c r="AS60" s="28"/>
      <c r="AT60" s="48"/>
      <c r="AU60" s="36">
        <f t="shared" si="7"/>
        <v>0</v>
      </c>
      <c r="AW60" s="37" t="s">
        <v>140</v>
      </c>
      <c r="AX60" s="34">
        <v>412301</v>
      </c>
      <c r="AY60" s="28"/>
      <c r="AZ60" s="48"/>
      <c r="BA60" s="36">
        <f t="shared" si="8"/>
        <v>0</v>
      </c>
      <c r="BC60" s="37" t="s">
        <v>140</v>
      </c>
      <c r="BD60" s="34">
        <v>412301</v>
      </c>
      <c r="BE60" s="28"/>
      <c r="BF60" s="48"/>
      <c r="BG60" s="36">
        <f t="shared" si="9"/>
        <v>0</v>
      </c>
      <c r="BI60" s="37" t="s">
        <v>140</v>
      </c>
      <c r="BJ60" s="34">
        <v>412301</v>
      </c>
      <c r="BK60" s="28"/>
      <c r="BL60" s="48"/>
      <c r="BM60" s="36">
        <f t="shared" si="10"/>
        <v>0</v>
      </c>
      <c r="BO60" s="37" t="s">
        <v>140</v>
      </c>
      <c r="BP60" s="34">
        <v>412301</v>
      </c>
      <c r="BQ60" s="28"/>
      <c r="BR60" s="48"/>
      <c r="BS60" s="36">
        <f t="shared" si="11"/>
        <v>0</v>
      </c>
    </row>
    <row r="61" spans="1:71" ht="24" customHeight="1" hidden="1">
      <c r="A61" s="37" t="s">
        <v>141</v>
      </c>
      <c r="B61" s="34">
        <v>412302</v>
      </c>
      <c r="C61" s="28"/>
      <c r="D61" s="47"/>
      <c r="E61" s="36">
        <f t="shared" si="0"/>
        <v>0</v>
      </c>
      <c r="F61" s="31"/>
      <c r="G61" s="37" t="s">
        <v>141</v>
      </c>
      <c r="H61" s="34">
        <v>412302</v>
      </c>
      <c r="I61" s="28"/>
      <c r="J61" s="48"/>
      <c r="K61" s="36">
        <f t="shared" si="1"/>
        <v>0</v>
      </c>
      <c r="M61" s="37" t="s">
        <v>141</v>
      </c>
      <c r="N61" s="34">
        <v>412302</v>
      </c>
      <c r="O61" s="28"/>
      <c r="P61" s="48"/>
      <c r="Q61" s="36">
        <f t="shared" si="2"/>
        <v>0</v>
      </c>
      <c r="S61" s="37" t="s">
        <v>141</v>
      </c>
      <c r="T61" s="34">
        <v>412302</v>
      </c>
      <c r="U61" s="28"/>
      <c r="V61" s="48"/>
      <c r="W61" s="36">
        <f t="shared" si="3"/>
        <v>0</v>
      </c>
      <c r="Y61" s="37" t="s">
        <v>141</v>
      </c>
      <c r="Z61" s="34">
        <v>412302</v>
      </c>
      <c r="AA61" s="28"/>
      <c r="AB61" s="48"/>
      <c r="AC61" s="36">
        <f t="shared" si="4"/>
        <v>0</v>
      </c>
      <c r="AE61" s="37" t="s">
        <v>141</v>
      </c>
      <c r="AF61" s="34">
        <v>412302</v>
      </c>
      <c r="AG61" s="28"/>
      <c r="AH61" s="48"/>
      <c r="AI61" s="36">
        <f t="shared" si="5"/>
        <v>0</v>
      </c>
      <c r="AK61" s="37" t="s">
        <v>141</v>
      </c>
      <c r="AL61" s="34">
        <v>412302</v>
      </c>
      <c r="AM61" s="28"/>
      <c r="AN61" s="48"/>
      <c r="AO61" s="36">
        <f t="shared" si="6"/>
        <v>0</v>
      </c>
      <c r="AQ61" s="37" t="s">
        <v>141</v>
      </c>
      <c r="AR61" s="34">
        <v>412302</v>
      </c>
      <c r="AS61" s="28"/>
      <c r="AT61" s="48"/>
      <c r="AU61" s="36">
        <f t="shared" si="7"/>
        <v>0</v>
      </c>
      <c r="AW61" s="37" t="s">
        <v>141</v>
      </c>
      <c r="AX61" s="34">
        <v>412302</v>
      </c>
      <c r="AY61" s="28"/>
      <c r="AZ61" s="48"/>
      <c r="BA61" s="36">
        <f t="shared" si="8"/>
        <v>0</v>
      </c>
      <c r="BC61" s="37" t="s">
        <v>141</v>
      </c>
      <c r="BD61" s="34">
        <v>412302</v>
      </c>
      <c r="BE61" s="28"/>
      <c r="BF61" s="48"/>
      <c r="BG61" s="36">
        <f t="shared" si="9"/>
        <v>0</v>
      </c>
      <c r="BI61" s="37" t="s">
        <v>141</v>
      </c>
      <c r="BJ61" s="34">
        <v>412302</v>
      </c>
      <c r="BK61" s="28"/>
      <c r="BL61" s="48"/>
      <c r="BM61" s="36">
        <f t="shared" si="10"/>
        <v>0</v>
      </c>
      <c r="BO61" s="37" t="s">
        <v>141</v>
      </c>
      <c r="BP61" s="34">
        <v>412302</v>
      </c>
      <c r="BQ61" s="28"/>
      <c r="BR61" s="48"/>
      <c r="BS61" s="36">
        <f t="shared" si="11"/>
        <v>0</v>
      </c>
    </row>
    <row r="62" spans="1:71" ht="24">
      <c r="A62" s="51" t="s">
        <v>142</v>
      </c>
      <c r="B62" s="52">
        <v>412303</v>
      </c>
      <c r="C62" s="53">
        <v>4000</v>
      </c>
      <c r="D62" s="54"/>
      <c r="E62" s="56">
        <f t="shared" si="0"/>
        <v>0</v>
      </c>
      <c r="F62" s="57"/>
      <c r="G62" s="58" t="s">
        <v>142</v>
      </c>
      <c r="H62" s="59">
        <v>412303</v>
      </c>
      <c r="I62" s="60">
        <v>4000</v>
      </c>
      <c r="J62" s="61">
        <v>400</v>
      </c>
      <c r="K62" s="62">
        <f t="shared" si="1"/>
        <v>400</v>
      </c>
      <c r="L62" s="57"/>
      <c r="M62" s="58" t="s">
        <v>142</v>
      </c>
      <c r="N62" s="59">
        <v>412303</v>
      </c>
      <c r="O62" s="60">
        <v>4000</v>
      </c>
      <c r="P62" s="61"/>
      <c r="Q62" s="36">
        <f t="shared" si="2"/>
        <v>400</v>
      </c>
      <c r="S62" s="58" t="s">
        <v>142</v>
      </c>
      <c r="T62" s="59">
        <v>412303</v>
      </c>
      <c r="U62" s="60">
        <v>4000</v>
      </c>
      <c r="V62" s="61"/>
      <c r="W62" s="36">
        <f t="shared" si="3"/>
        <v>400</v>
      </c>
      <c r="X62" s="57"/>
      <c r="Y62" s="58" t="s">
        <v>142</v>
      </c>
      <c r="Z62" s="59">
        <v>412303</v>
      </c>
      <c r="AA62" s="60">
        <v>4000</v>
      </c>
      <c r="AB62" s="61"/>
      <c r="AC62" s="36">
        <f t="shared" si="4"/>
        <v>400</v>
      </c>
      <c r="AE62" s="58" t="s">
        <v>142</v>
      </c>
      <c r="AF62" s="59">
        <v>412303</v>
      </c>
      <c r="AG62" s="60">
        <v>4000</v>
      </c>
      <c r="AH62" s="61"/>
      <c r="AI62" s="36">
        <f t="shared" si="5"/>
        <v>400</v>
      </c>
      <c r="AK62" s="58" t="s">
        <v>142</v>
      </c>
      <c r="AL62" s="59">
        <v>412303</v>
      </c>
      <c r="AM62" s="60">
        <v>4000</v>
      </c>
      <c r="AN62" s="61"/>
      <c r="AO62" s="36">
        <f t="shared" si="6"/>
        <v>400</v>
      </c>
      <c r="AQ62" s="58" t="s">
        <v>142</v>
      </c>
      <c r="AR62" s="59">
        <v>412303</v>
      </c>
      <c r="AS62" s="60">
        <v>4000</v>
      </c>
      <c r="AT62" s="61"/>
      <c r="AU62" s="36">
        <f t="shared" si="7"/>
        <v>400</v>
      </c>
      <c r="AW62" s="63" t="s">
        <v>142</v>
      </c>
      <c r="AX62" s="59">
        <v>412303</v>
      </c>
      <c r="AY62" s="60">
        <v>4000</v>
      </c>
      <c r="AZ62" s="61"/>
      <c r="BA62" s="36">
        <f t="shared" si="8"/>
        <v>400</v>
      </c>
      <c r="BC62" s="63" t="s">
        <v>142</v>
      </c>
      <c r="BD62" s="59">
        <v>412303</v>
      </c>
      <c r="BE62" s="60">
        <v>4000</v>
      </c>
      <c r="BF62" s="61">
        <v>100</v>
      </c>
      <c r="BG62" s="36">
        <f t="shared" si="9"/>
        <v>500</v>
      </c>
      <c r="BI62" s="63" t="s">
        <v>142</v>
      </c>
      <c r="BJ62" s="59">
        <v>412303</v>
      </c>
      <c r="BK62" s="60">
        <v>4000</v>
      </c>
      <c r="BL62" s="61"/>
      <c r="BM62" s="36">
        <f t="shared" si="10"/>
        <v>500</v>
      </c>
      <c r="BO62" s="63" t="s">
        <v>142</v>
      </c>
      <c r="BP62" s="59">
        <v>412303</v>
      </c>
      <c r="BQ62" s="60">
        <v>4000</v>
      </c>
      <c r="BR62" s="61"/>
      <c r="BS62" s="36">
        <f t="shared" si="11"/>
        <v>500</v>
      </c>
    </row>
    <row r="63" spans="1:71" ht="24" customHeight="1" hidden="1">
      <c r="A63" s="37" t="s">
        <v>143</v>
      </c>
      <c r="B63" s="34">
        <v>412304</v>
      </c>
      <c r="C63" s="28"/>
      <c r="D63" s="47"/>
      <c r="E63" s="36">
        <f t="shared" si="0"/>
        <v>0</v>
      </c>
      <c r="F63" s="31"/>
      <c r="G63" s="37" t="s">
        <v>143</v>
      </c>
      <c r="H63" s="34">
        <v>412304</v>
      </c>
      <c r="I63" s="28"/>
      <c r="J63" s="48"/>
      <c r="K63" s="36">
        <f t="shared" si="1"/>
        <v>0</v>
      </c>
      <c r="M63" s="37" t="s">
        <v>143</v>
      </c>
      <c r="N63" s="34">
        <v>412304</v>
      </c>
      <c r="O63" s="28"/>
      <c r="P63" s="48"/>
      <c r="Q63" s="36">
        <f t="shared" si="2"/>
        <v>0</v>
      </c>
      <c r="S63" s="37" t="s">
        <v>143</v>
      </c>
      <c r="T63" s="34">
        <v>412304</v>
      </c>
      <c r="U63" s="28"/>
      <c r="V63" s="48"/>
      <c r="W63" s="36">
        <f t="shared" si="3"/>
        <v>0</v>
      </c>
      <c r="Y63" s="37" t="s">
        <v>143</v>
      </c>
      <c r="Z63" s="34">
        <v>412304</v>
      </c>
      <c r="AA63" s="28"/>
      <c r="AB63" s="48"/>
      <c r="AC63" s="36">
        <f t="shared" si="4"/>
        <v>0</v>
      </c>
      <c r="AE63" s="37" t="s">
        <v>143</v>
      </c>
      <c r="AF63" s="34">
        <v>412304</v>
      </c>
      <c r="AG63" s="28"/>
      <c r="AH63" s="48"/>
      <c r="AI63" s="36">
        <f t="shared" si="5"/>
        <v>0</v>
      </c>
      <c r="AK63" s="37" t="s">
        <v>143</v>
      </c>
      <c r="AL63" s="34">
        <v>412304</v>
      </c>
      <c r="AM63" s="28"/>
      <c r="AN63" s="48"/>
      <c r="AO63" s="36">
        <f t="shared" si="6"/>
        <v>0</v>
      </c>
      <c r="AQ63" s="37" t="s">
        <v>143</v>
      </c>
      <c r="AR63" s="34">
        <v>412304</v>
      </c>
      <c r="AS63" s="28"/>
      <c r="AT63" s="48"/>
      <c r="AU63" s="36">
        <f t="shared" si="7"/>
        <v>0</v>
      </c>
      <c r="AW63" s="37" t="s">
        <v>143</v>
      </c>
      <c r="AX63" s="34">
        <v>412304</v>
      </c>
      <c r="AY63" s="28"/>
      <c r="AZ63" s="48"/>
      <c r="BA63" s="36">
        <f t="shared" si="8"/>
        <v>0</v>
      </c>
      <c r="BC63" s="37" t="s">
        <v>143</v>
      </c>
      <c r="BD63" s="34">
        <v>412304</v>
      </c>
      <c r="BE63" s="28"/>
      <c r="BF63" s="48"/>
      <c r="BG63" s="36">
        <f t="shared" si="9"/>
        <v>0</v>
      </c>
      <c r="BI63" s="37" t="s">
        <v>143</v>
      </c>
      <c r="BJ63" s="34">
        <v>412304</v>
      </c>
      <c r="BK63" s="28"/>
      <c r="BL63" s="48"/>
      <c r="BM63" s="36">
        <f>+AT63+AZ63+BF63+BL63+AN63+AH63+AB63+V63+P63+J63</f>
        <v>0</v>
      </c>
      <c r="BO63" s="37" t="s">
        <v>143</v>
      </c>
      <c r="BP63" s="34">
        <v>412304</v>
      </c>
      <c r="BQ63" s="28"/>
      <c r="BR63" s="48"/>
      <c r="BS63" s="36">
        <f>+AZ63+BF63+BL63+BR63+AT63+AN63+AH63+AB63+V63+P63</f>
        <v>0</v>
      </c>
    </row>
    <row r="64" spans="1:71" ht="24" customHeight="1" hidden="1">
      <c r="A64" s="37" t="s">
        <v>144</v>
      </c>
      <c r="B64" s="34"/>
      <c r="C64" s="28"/>
      <c r="D64" s="47"/>
      <c r="E64" s="36">
        <f t="shared" si="0"/>
        <v>0</v>
      </c>
      <c r="F64" s="31"/>
      <c r="G64" s="37" t="s">
        <v>144</v>
      </c>
      <c r="H64" s="34"/>
      <c r="I64" s="28"/>
      <c r="J64" s="48"/>
      <c r="K64" s="36">
        <f t="shared" si="1"/>
        <v>0</v>
      </c>
      <c r="M64" s="37" t="s">
        <v>144</v>
      </c>
      <c r="N64" s="34"/>
      <c r="O64" s="28"/>
      <c r="P64" s="48"/>
      <c r="Q64" s="36">
        <f t="shared" si="2"/>
        <v>0</v>
      </c>
      <c r="S64" s="37" t="s">
        <v>144</v>
      </c>
      <c r="T64" s="34"/>
      <c r="U64" s="28"/>
      <c r="V64" s="48"/>
      <c r="W64" s="36">
        <f t="shared" si="3"/>
        <v>0</v>
      </c>
      <c r="Y64" s="37" t="s">
        <v>144</v>
      </c>
      <c r="Z64" s="34"/>
      <c r="AA64" s="28"/>
      <c r="AB64" s="48"/>
      <c r="AC64" s="36">
        <f t="shared" si="4"/>
        <v>0</v>
      </c>
      <c r="AE64" s="37" t="s">
        <v>144</v>
      </c>
      <c r="AF64" s="34"/>
      <c r="AG64" s="28"/>
      <c r="AH64" s="48"/>
      <c r="AI64" s="36">
        <f t="shared" si="5"/>
        <v>0</v>
      </c>
      <c r="AK64" s="37" t="s">
        <v>144</v>
      </c>
      <c r="AL64" s="34"/>
      <c r="AM64" s="28"/>
      <c r="AN64" s="48"/>
      <c r="AO64" s="36">
        <f t="shared" si="6"/>
        <v>0</v>
      </c>
      <c r="AQ64" s="37" t="s">
        <v>144</v>
      </c>
      <c r="AR64" s="34"/>
      <c r="AS64" s="28"/>
      <c r="AT64" s="48"/>
      <c r="AU64" s="36">
        <f t="shared" si="7"/>
        <v>0</v>
      </c>
      <c r="AW64" s="37" t="s">
        <v>144</v>
      </c>
      <c r="AX64" s="34"/>
      <c r="AY64" s="28"/>
      <c r="AZ64" s="48"/>
      <c r="BA64" s="36">
        <f t="shared" si="8"/>
        <v>0</v>
      </c>
      <c r="BC64" s="37" t="s">
        <v>144</v>
      </c>
      <c r="BD64" s="34"/>
      <c r="BE64" s="28"/>
      <c r="BF64" s="48"/>
      <c r="BG64" s="36">
        <f t="shared" si="9"/>
        <v>0</v>
      </c>
      <c r="BI64" s="37" t="s">
        <v>144</v>
      </c>
      <c r="BJ64" s="34"/>
      <c r="BK64" s="28"/>
      <c r="BL64" s="48"/>
      <c r="BM64" s="36">
        <f>+AT64+AZ64+BF64+BL64+AN64+AH64+AB64+V64+P64+J64</f>
        <v>0</v>
      </c>
      <c r="BO64" s="37" t="s">
        <v>144</v>
      </c>
      <c r="BP64" s="34"/>
      <c r="BQ64" s="28"/>
      <c r="BR64" s="48"/>
      <c r="BS64" s="36">
        <f>+AZ64+BF64+BL64+BR64+AT64+AN64+AH64+AB64+V64+P64</f>
        <v>0</v>
      </c>
    </row>
    <row r="65" spans="1:71" ht="24" customHeight="1" hidden="1">
      <c r="A65" s="37" t="s">
        <v>145</v>
      </c>
      <c r="B65" s="34">
        <v>412305</v>
      </c>
      <c r="C65" s="28">
        <v>2000</v>
      </c>
      <c r="D65" s="47"/>
      <c r="E65" s="36">
        <f t="shared" si="0"/>
        <v>0</v>
      </c>
      <c r="F65" s="31"/>
      <c r="G65" s="37" t="s">
        <v>145</v>
      </c>
      <c r="H65" s="34">
        <v>412305</v>
      </c>
      <c r="I65" s="28">
        <v>2000</v>
      </c>
      <c r="J65" s="48"/>
      <c r="K65" s="36">
        <f t="shared" si="1"/>
        <v>0</v>
      </c>
      <c r="M65" s="37" t="s">
        <v>145</v>
      </c>
      <c r="N65" s="34">
        <v>412305</v>
      </c>
      <c r="O65" s="28">
        <v>2000</v>
      </c>
      <c r="P65" s="48"/>
      <c r="Q65" s="36">
        <f t="shared" si="2"/>
        <v>0</v>
      </c>
      <c r="S65" s="37" t="s">
        <v>145</v>
      </c>
      <c r="T65" s="34">
        <v>412305</v>
      </c>
      <c r="U65" s="28">
        <v>2000</v>
      </c>
      <c r="V65" s="48"/>
      <c r="W65" s="36">
        <f t="shared" si="3"/>
        <v>0</v>
      </c>
      <c r="Y65" s="37" t="s">
        <v>145</v>
      </c>
      <c r="Z65" s="34">
        <v>412305</v>
      </c>
      <c r="AA65" s="28">
        <v>2000</v>
      </c>
      <c r="AB65" s="48"/>
      <c r="AC65" s="36">
        <f t="shared" si="4"/>
        <v>0</v>
      </c>
      <c r="AE65" s="37" t="s">
        <v>145</v>
      </c>
      <c r="AF65" s="34">
        <v>412305</v>
      </c>
      <c r="AG65" s="28">
        <v>2000</v>
      </c>
      <c r="AH65" s="48"/>
      <c r="AI65" s="36">
        <f t="shared" si="5"/>
        <v>0</v>
      </c>
      <c r="AK65" s="37" t="s">
        <v>145</v>
      </c>
      <c r="AL65" s="34">
        <v>412305</v>
      </c>
      <c r="AM65" s="28">
        <v>2000</v>
      </c>
      <c r="AN65" s="48"/>
      <c r="AO65" s="36">
        <f t="shared" si="6"/>
        <v>0</v>
      </c>
      <c r="AQ65" s="37" t="s">
        <v>145</v>
      </c>
      <c r="AR65" s="34">
        <v>412305</v>
      </c>
      <c r="AS65" s="28">
        <v>2000</v>
      </c>
      <c r="AT65" s="48"/>
      <c r="AU65" s="36">
        <f t="shared" si="7"/>
        <v>0</v>
      </c>
      <c r="AW65" s="37" t="s">
        <v>145</v>
      </c>
      <c r="AX65" s="34">
        <v>412305</v>
      </c>
      <c r="AY65" s="28">
        <v>2000</v>
      </c>
      <c r="AZ65" s="48"/>
      <c r="BA65" s="36">
        <f t="shared" si="8"/>
        <v>0</v>
      </c>
      <c r="BC65" s="37" t="s">
        <v>145</v>
      </c>
      <c r="BD65" s="34">
        <v>412305</v>
      </c>
      <c r="BE65" s="28">
        <v>2000</v>
      </c>
      <c r="BF65" s="48"/>
      <c r="BG65" s="36">
        <f t="shared" si="9"/>
        <v>0</v>
      </c>
      <c r="BI65" s="37" t="s">
        <v>145</v>
      </c>
      <c r="BJ65" s="34">
        <v>412305</v>
      </c>
      <c r="BK65" s="28">
        <v>2000</v>
      </c>
      <c r="BL65" s="48"/>
      <c r="BM65" s="36">
        <f>+AT65+AZ65+BF65+BL65+AN65+AH65+AB65+V65+P65+J65</f>
        <v>0</v>
      </c>
      <c r="BO65" s="37" t="s">
        <v>145</v>
      </c>
      <c r="BP65" s="34">
        <v>412305</v>
      </c>
      <c r="BQ65" s="28">
        <v>2000</v>
      </c>
      <c r="BR65" s="48"/>
      <c r="BS65" s="36">
        <f>+AZ65+BF65+BL65+BR65+AT65+AN65+AH65+AB65+V65+P65</f>
        <v>0</v>
      </c>
    </row>
    <row r="66" spans="1:71" ht="24" customHeight="1" hidden="1">
      <c r="A66" s="37" t="s">
        <v>146</v>
      </c>
      <c r="B66" s="34">
        <v>412306</v>
      </c>
      <c r="C66" s="28"/>
      <c r="D66" s="47"/>
      <c r="E66" s="36"/>
      <c r="F66" s="31"/>
      <c r="G66" s="37" t="s">
        <v>146</v>
      </c>
      <c r="H66" s="34">
        <v>412306</v>
      </c>
      <c r="I66" s="28"/>
      <c r="J66" s="48"/>
      <c r="K66" s="36"/>
      <c r="M66" s="37" t="s">
        <v>146</v>
      </c>
      <c r="N66" s="34">
        <v>412306</v>
      </c>
      <c r="O66" s="28"/>
      <c r="P66" s="48"/>
      <c r="Q66" s="36"/>
      <c r="S66" s="37" t="s">
        <v>146</v>
      </c>
      <c r="T66" s="34">
        <v>412306</v>
      </c>
      <c r="U66" s="28"/>
      <c r="V66" s="48"/>
      <c r="W66" s="36"/>
      <c r="Y66" s="37" t="s">
        <v>146</v>
      </c>
      <c r="Z66" s="34">
        <v>412306</v>
      </c>
      <c r="AA66" s="28"/>
      <c r="AB66" s="48"/>
      <c r="AC66" s="36"/>
      <c r="AE66" s="37" t="s">
        <v>146</v>
      </c>
      <c r="AF66" s="34">
        <v>412306</v>
      </c>
      <c r="AG66" s="28"/>
      <c r="AH66" s="48"/>
      <c r="AI66" s="36"/>
      <c r="AK66" s="37" t="s">
        <v>146</v>
      </c>
      <c r="AL66" s="34">
        <v>412306</v>
      </c>
      <c r="AM66" s="28"/>
      <c r="AN66" s="48"/>
      <c r="AO66" s="36"/>
      <c r="AQ66" s="37" t="s">
        <v>146</v>
      </c>
      <c r="AR66" s="34">
        <v>412306</v>
      </c>
      <c r="AS66" s="28"/>
      <c r="AT66" s="48"/>
      <c r="AU66" s="36"/>
      <c r="AW66" s="37" t="s">
        <v>146</v>
      </c>
      <c r="AX66" s="34">
        <v>412306</v>
      </c>
      <c r="AY66" s="28"/>
      <c r="AZ66" s="48"/>
      <c r="BA66" s="36"/>
      <c r="BC66" s="37" t="s">
        <v>146</v>
      </c>
      <c r="BD66" s="34">
        <v>412306</v>
      </c>
      <c r="BE66" s="28"/>
      <c r="BF66" s="48"/>
      <c r="BG66" s="36"/>
      <c r="BI66" s="37" t="s">
        <v>146</v>
      </c>
      <c r="BJ66" s="34">
        <v>412306</v>
      </c>
      <c r="BK66" s="28"/>
      <c r="BL66" s="48"/>
      <c r="BM66" s="36"/>
      <c r="BO66" s="37" t="s">
        <v>146</v>
      </c>
      <c r="BP66" s="34">
        <v>412306</v>
      </c>
      <c r="BQ66" s="28"/>
      <c r="BR66" s="48"/>
      <c r="BS66" s="36"/>
    </row>
    <row r="67" spans="1:71" ht="24" customHeight="1" hidden="1">
      <c r="A67" s="37" t="s">
        <v>147</v>
      </c>
      <c r="B67" s="34">
        <v>412307</v>
      </c>
      <c r="C67" s="28"/>
      <c r="D67" s="47"/>
      <c r="E67" s="36"/>
      <c r="F67" s="31"/>
      <c r="G67" s="37" t="s">
        <v>147</v>
      </c>
      <c r="H67" s="34">
        <v>412307</v>
      </c>
      <c r="I67" s="28"/>
      <c r="J67" s="48"/>
      <c r="K67" s="36"/>
      <c r="M67" s="37" t="s">
        <v>147</v>
      </c>
      <c r="N67" s="34">
        <v>412307</v>
      </c>
      <c r="O67" s="28"/>
      <c r="P67" s="48"/>
      <c r="Q67" s="36"/>
      <c r="S67" s="37" t="s">
        <v>147</v>
      </c>
      <c r="T67" s="34">
        <v>412307</v>
      </c>
      <c r="U67" s="28"/>
      <c r="V67" s="48"/>
      <c r="W67" s="36"/>
      <c r="Y67" s="37" t="s">
        <v>147</v>
      </c>
      <c r="Z67" s="34">
        <v>412307</v>
      </c>
      <c r="AA67" s="28"/>
      <c r="AB67" s="48"/>
      <c r="AC67" s="36"/>
      <c r="AE67" s="37" t="s">
        <v>147</v>
      </c>
      <c r="AF67" s="34">
        <v>412307</v>
      </c>
      <c r="AG67" s="28"/>
      <c r="AH67" s="48"/>
      <c r="AI67" s="36"/>
      <c r="AK67" s="37" t="s">
        <v>147</v>
      </c>
      <c r="AL67" s="34">
        <v>412307</v>
      </c>
      <c r="AM67" s="28"/>
      <c r="AN67" s="48"/>
      <c r="AO67" s="36"/>
      <c r="AQ67" s="37" t="s">
        <v>147</v>
      </c>
      <c r="AR67" s="34">
        <v>412307</v>
      </c>
      <c r="AS67" s="28"/>
      <c r="AT67" s="48"/>
      <c r="AU67" s="36"/>
      <c r="AW67" s="37" t="s">
        <v>147</v>
      </c>
      <c r="AX67" s="34">
        <v>412307</v>
      </c>
      <c r="AY67" s="28"/>
      <c r="AZ67" s="48"/>
      <c r="BA67" s="36"/>
      <c r="BC67" s="37" t="s">
        <v>147</v>
      </c>
      <c r="BD67" s="34">
        <v>412307</v>
      </c>
      <c r="BE67" s="28"/>
      <c r="BF67" s="48"/>
      <c r="BG67" s="36"/>
      <c r="BI67" s="37" t="s">
        <v>147</v>
      </c>
      <c r="BJ67" s="34">
        <v>412307</v>
      </c>
      <c r="BK67" s="28"/>
      <c r="BL67" s="48"/>
      <c r="BM67" s="36"/>
      <c r="BO67" s="37" t="s">
        <v>147</v>
      </c>
      <c r="BP67" s="34">
        <v>412307</v>
      </c>
      <c r="BQ67" s="28"/>
      <c r="BR67" s="48"/>
      <c r="BS67" s="36"/>
    </row>
    <row r="68" spans="1:71" ht="24" customHeight="1" hidden="1">
      <c r="A68" s="37" t="s">
        <v>148</v>
      </c>
      <c r="B68" s="34">
        <v>412308</v>
      </c>
      <c r="C68" s="28"/>
      <c r="D68" s="47"/>
      <c r="E68" s="36"/>
      <c r="F68" s="31"/>
      <c r="G68" s="37" t="s">
        <v>148</v>
      </c>
      <c r="H68" s="34">
        <v>412308</v>
      </c>
      <c r="I68" s="28"/>
      <c r="J68" s="48"/>
      <c r="K68" s="36"/>
      <c r="M68" s="37" t="s">
        <v>148</v>
      </c>
      <c r="N68" s="34">
        <v>412308</v>
      </c>
      <c r="O68" s="28"/>
      <c r="P68" s="48"/>
      <c r="Q68" s="36"/>
      <c r="S68" s="37" t="s">
        <v>148</v>
      </c>
      <c r="T68" s="34">
        <v>412308</v>
      </c>
      <c r="U68" s="28"/>
      <c r="V68" s="48"/>
      <c r="W68" s="36"/>
      <c r="Y68" s="37" t="s">
        <v>148</v>
      </c>
      <c r="Z68" s="34">
        <v>412308</v>
      </c>
      <c r="AA68" s="28"/>
      <c r="AB68" s="48"/>
      <c r="AC68" s="36"/>
      <c r="AE68" s="37" t="s">
        <v>148</v>
      </c>
      <c r="AF68" s="34">
        <v>412308</v>
      </c>
      <c r="AG68" s="28"/>
      <c r="AH68" s="48"/>
      <c r="AI68" s="36"/>
      <c r="AK68" s="37" t="s">
        <v>148</v>
      </c>
      <c r="AL68" s="34">
        <v>412308</v>
      </c>
      <c r="AM68" s="28"/>
      <c r="AN68" s="48"/>
      <c r="AO68" s="36"/>
      <c r="AQ68" s="37" t="s">
        <v>148</v>
      </c>
      <c r="AR68" s="34">
        <v>412308</v>
      </c>
      <c r="AS68" s="28"/>
      <c r="AT68" s="48"/>
      <c r="AU68" s="36"/>
      <c r="AW68" s="37" t="s">
        <v>148</v>
      </c>
      <c r="AX68" s="34">
        <v>412308</v>
      </c>
      <c r="AY68" s="28"/>
      <c r="AZ68" s="48"/>
      <c r="BA68" s="36"/>
      <c r="BC68" s="37" t="s">
        <v>148</v>
      </c>
      <c r="BD68" s="34">
        <v>412308</v>
      </c>
      <c r="BE68" s="28"/>
      <c r="BF68" s="48"/>
      <c r="BG68" s="36"/>
      <c r="BI68" s="37" t="s">
        <v>148</v>
      </c>
      <c r="BJ68" s="34">
        <v>412308</v>
      </c>
      <c r="BK68" s="28"/>
      <c r="BL68" s="48"/>
      <c r="BM68" s="36"/>
      <c r="BO68" s="37" t="s">
        <v>148</v>
      </c>
      <c r="BP68" s="34">
        <v>412308</v>
      </c>
      <c r="BQ68" s="28"/>
      <c r="BR68" s="48"/>
      <c r="BS68" s="36"/>
    </row>
    <row r="69" spans="1:71" ht="24" customHeight="1" hidden="1">
      <c r="A69" s="37" t="s">
        <v>149</v>
      </c>
      <c r="B69" s="34">
        <v>412399</v>
      </c>
      <c r="C69" s="64"/>
      <c r="D69" s="47"/>
      <c r="E69" s="36"/>
      <c r="F69" s="31"/>
      <c r="G69" s="37" t="s">
        <v>149</v>
      </c>
      <c r="H69" s="34">
        <v>412399</v>
      </c>
      <c r="I69" s="64"/>
      <c r="J69" s="48"/>
      <c r="K69" s="36"/>
      <c r="M69" s="37" t="s">
        <v>149</v>
      </c>
      <c r="N69" s="34">
        <v>412399</v>
      </c>
      <c r="O69" s="64"/>
      <c r="P69" s="48"/>
      <c r="Q69" s="36"/>
      <c r="S69" s="37" t="s">
        <v>149</v>
      </c>
      <c r="T69" s="34">
        <v>412399</v>
      </c>
      <c r="U69" s="64"/>
      <c r="V69" s="48"/>
      <c r="W69" s="36"/>
      <c r="Y69" s="37" t="s">
        <v>149</v>
      </c>
      <c r="Z69" s="34">
        <v>412399</v>
      </c>
      <c r="AA69" s="64"/>
      <c r="AB69" s="48"/>
      <c r="AC69" s="36"/>
      <c r="AE69" s="37" t="s">
        <v>149</v>
      </c>
      <c r="AF69" s="34">
        <v>412399</v>
      </c>
      <c r="AG69" s="64"/>
      <c r="AH69" s="48"/>
      <c r="AI69" s="36"/>
      <c r="AK69" s="37" t="s">
        <v>149</v>
      </c>
      <c r="AL69" s="34">
        <v>412399</v>
      </c>
      <c r="AM69" s="64"/>
      <c r="AN69" s="48"/>
      <c r="AO69" s="36"/>
      <c r="AQ69" s="37" t="s">
        <v>149</v>
      </c>
      <c r="AR69" s="34">
        <v>412399</v>
      </c>
      <c r="AS69" s="64"/>
      <c r="AT69" s="48"/>
      <c r="AU69" s="36"/>
      <c r="AW69" s="37" t="s">
        <v>149</v>
      </c>
      <c r="AX69" s="34">
        <v>412399</v>
      </c>
      <c r="AY69" s="64"/>
      <c r="AZ69" s="48"/>
      <c r="BA69" s="36"/>
      <c r="BC69" s="37" t="s">
        <v>149</v>
      </c>
      <c r="BD69" s="34">
        <v>412399</v>
      </c>
      <c r="BE69" s="64"/>
      <c r="BF69" s="48"/>
      <c r="BG69" s="36"/>
      <c r="BI69" s="37" t="s">
        <v>149</v>
      </c>
      <c r="BJ69" s="34">
        <v>412399</v>
      </c>
      <c r="BK69" s="64"/>
      <c r="BL69" s="48"/>
      <c r="BM69" s="36"/>
      <c r="BO69" s="37" t="s">
        <v>149</v>
      </c>
      <c r="BP69" s="34">
        <v>412399</v>
      </c>
      <c r="BQ69" s="64"/>
      <c r="BR69" s="48"/>
      <c r="BS69" s="36"/>
    </row>
    <row r="70" spans="1:71" ht="24">
      <c r="A70" s="43" t="s">
        <v>92</v>
      </c>
      <c r="B70" s="34"/>
      <c r="C70" s="44">
        <f>SUM(C14:C69)</f>
        <v>403000</v>
      </c>
      <c r="D70" s="65">
        <f>SUM(D14:D69)</f>
        <v>4459.4</v>
      </c>
      <c r="E70" s="45">
        <f>SUM(E14:E69)</f>
        <v>4459.4</v>
      </c>
      <c r="F70" s="31"/>
      <c r="G70" s="43" t="s">
        <v>92</v>
      </c>
      <c r="H70" s="34"/>
      <c r="I70" s="44">
        <f>SUM(I14:I69)</f>
        <v>403000</v>
      </c>
      <c r="J70" s="66">
        <f>SUM(J14:J69)</f>
        <v>8509.4</v>
      </c>
      <c r="K70" s="45">
        <f>SUM(K14:K69)</f>
        <v>12968.8</v>
      </c>
      <c r="M70" s="43" t="s">
        <v>92</v>
      </c>
      <c r="N70" s="34"/>
      <c r="O70" s="44">
        <f>SUM(O14:O69)</f>
        <v>403000</v>
      </c>
      <c r="P70" s="66">
        <f>SUM(P14:P69)</f>
        <v>1323.8</v>
      </c>
      <c r="Q70" s="45">
        <f>SUM(Q14:Q69)</f>
        <v>14292.6</v>
      </c>
      <c r="S70" s="43" t="s">
        <v>92</v>
      </c>
      <c r="T70" s="34"/>
      <c r="U70" s="44">
        <f>SUM(U14:U69)</f>
        <v>403000</v>
      </c>
      <c r="V70" s="66">
        <f>SUM(V14:V69)</f>
        <v>1965</v>
      </c>
      <c r="W70" s="45">
        <f>SUM(W14:W69)</f>
        <v>16257.6</v>
      </c>
      <c r="Y70" s="43" t="s">
        <v>92</v>
      </c>
      <c r="Z70" s="34"/>
      <c r="AA70" s="44">
        <f>SUM(AA14:AA69)</f>
        <v>403000</v>
      </c>
      <c r="AB70" s="66">
        <f>SUM(AB14:AB69)</f>
        <v>62692.6</v>
      </c>
      <c r="AC70" s="45">
        <f>SUM(AC14:AC69)</f>
        <v>78950.2</v>
      </c>
      <c r="AE70" s="43" t="s">
        <v>92</v>
      </c>
      <c r="AF70" s="34"/>
      <c r="AG70" s="44">
        <f>SUM(AG14:AG69)</f>
        <v>403000</v>
      </c>
      <c r="AH70" s="66">
        <f>SUM(AH14:AH69)</f>
        <v>32115.2</v>
      </c>
      <c r="AI70" s="45">
        <f>SUM(AI14:AI69)</f>
        <v>111065.4</v>
      </c>
      <c r="AK70" s="43" t="s">
        <v>92</v>
      </c>
      <c r="AL70" s="34"/>
      <c r="AM70" s="44">
        <f>SUM(AM14:AM69)</f>
        <v>403000</v>
      </c>
      <c r="AN70" s="66">
        <f>SUM(AN14:AN69)</f>
        <v>28578</v>
      </c>
      <c r="AO70" s="45">
        <f>SUM(AO14:AO69)</f>
        <v>139643.4</v>
      </c>
      <c r="AQ70" s="43" t="s">
        <v>92</v>
      </c>
      <c r="AR70" s="34"/>
      <c r="AS70" s="44">
        <f>SUM(AS14:AS69)</f>
        <v>403000</v>
      </c>
      <c r="AT70" s="66">
        <f>SUM(AT14:AT69)</f>
        <v>21443.4</v>
      </c>
      <c r="AU70" s="45">
        <f>SUM(AU14:AU69)</f>
        <v>161086.8</v>
      </c>
      <c r="AW70" s="43" t="s">
        <v>92</v>
      </c>
      <c r="AX70" s="34"/>
      <c r="AY70" s="44">
        <f>SUM(AY14:AY69)</f>
        <v>403000</v>
      </c>
      <c r="AZ70" s="66">
        <f>SUM(AZ14:AZ69)</f>
        <v>29589.4</v>
      </c>
      <c r="BA70" s="45">
        <f>SUM(BA14:BA69)</f>
        <v>190676.2</v>
      </c>
      <c r="BC70" s="43" t="s">
        <v>92</v>
      </c>
      <c r="BD70" s="34"/>
      <c r="BE70" s="44">
        <f>SUM(BE14:BE69)</f>
        <v>403000</v>
      </c>
      <c r="BF70" s="66">
        <f>SUM(BF14:BF69)</f>
        <v>34408.2</v>
      </c>
      <c r="BG70" s="45">
        <f>SUM(BG14:BG69)</f>
        <v>225084.4</v>
      </c>
      <c r="BI70" s="43" t="s">
        <v>92</v>
      </c>
      <c r="BJ70" s="34"/>
      <c r="BK70" s="44">
        <f>SUM(BK14:BK69)</f>
        <v>403000</v>
      </c>
      <c r="BL70" s="66">
        <f>SUM(BL14:BL69)</f>
        <v>14989.4</v>
      </c>
      <c r="BM70" s="45">
        <f>SUM(BM14:BM69)</f>
        <v>240073.8</v>
      </c>
      <c r="BN70" s="42"/>
      <c r="BO70" s="43" t="s">
        <v>92</v>
      </c>
      <c r="BP70" s="34"/>
      <c r="BQ70" s="44">
        <f>SUM(BQ14:BQ69)</f>
        <v>403000</v>
      </c>
      <c r="BR70" s="66">
        <f>SUM(BR14:BR69)</f>
        <v>0</v>
      </c>
      <c r="BS70" s="45">
        <f>SUM(BS14:BS69)</f>
        <v>240073.8</v>
      </c>
    </row>
    <row r="71" spans="1:71" ht="24">
      <c r="A71" s="33" t="s">
        <v>150</v>
      </c>
      <c r="B71" s="34">
        <v>413000</v>
      </c>
      <c r="C71" s="35">
        <v>500000</v>
      </c>
      <c r="D71" s="29"/>
      <c r="E71" s="36">
        <f>+D71</f>
        <v>0</v>
      </c>
      <c r="F71" s="31"/>
      <c r="G71" s="33" t="s">
        <v>150</v>
      </c>
      <c r="H71" s="34">
        <v>413000</v>
      </c>
      <c r="I71" s="35">
        <v>500000</v>
      </c>
      <c r="J71" s="32"/>
      <c r="K71" s="36">
        <f>+J71</f>
        <v>0</v>
      </c>
      <c r="M71" s="33" t="s">
        <v>150</v>
      </c>
      <c r="N71" s="34">
        <v>413000</v>
      </c>
      <c r="O71" s="35">
        <v>500000</v>
      </c>
      <c r="P71" s="32"/>
      <c r="Q71" s="36"/>
      <c r="S71" s="33" t="s">
        <v>150</v>
      </c>
      <c r="T71" s="34">
        <v>413000</v>
      </c>
      <c r="U71" s="35">
        <v>500000</v>
      </c>
      <c r="V71" s="32"/>
      <c r="W71" s="36"/>
      <c r="Y71" s="33" t="s">
        <v>150</v>
      </c>
      <c r="Z71" s="34">
        <v>413000</v>
      </c>
      <c r="AA71" s="35">
        <v>500000</v>
      </c>
      <c r="AB71" s="32"/>
      <c r="AC71" s="36"/>
      <c r="AE71" s="33" t="s">
        <v>150</v>
      </c>
      <c r="AF71" s="34">
        <v>413000</v>
      </c>
      <c r="AG71" s="35">
        <v>500000</v>
      </c>
      <c r="AH71" s="32"/>
      <c r="AI71" s="36"/>
      <c r="AK71" s="33" t="s">
        <v>150</v>
      </c>
      <c r="AL71" s="34">
        <v>413000</v>
      </c>
      <c r="AM71" s="35">
        <v>500000</v>
      </c>
      <c r="AN71" s="32"/>
      <c r="AO71" s="36"/>
      <c r="AQ71" s="33" t="s">
        <v>150</v>
      </c>
      <c r="AR71" s="34">
        <v>413000</v>
      </c>
      <c r="AS71" s="35">
        <v>500000</v>
      </c>
      <c r="AT71" s="32"/>
      <c r="AU71" s="36"/>
      <c r="AW71" s="33" t="s">
        <v>150</v>
      </c>
      <c r="AX71" s="34">
        <v>413000</v>
      </c>
      <c r="AY71" s="35">
        <v>500000</v>
      </c>
      <c r="AZ71" s="32"/>
      <c r="BA71" s="36"/>
      <c r="BC71" s="33" t="s">
        <v>150</v>
      </c>
      <c r="BD71" s="34">
        <v>413000</v>
      </c>
      <c r="BE71" s="35">
        <v>500000</v>
      </c>
      <c r="BF71" s="32"/>
      <c r="BG71" s="36"/>
      <c r="BI71" s="33" t="s">
        <v>150</v>
      </c>
      <c r="BJ71" s="34">
        <v>413000</v>
      </c>
      <c r="BK71" s="35">
        <v>500000</v>
      </c>
      <c r="BL71" s="32"/>
      <c r="BM71" s="36"/>
      <c r="BO71" s="33" t="s">
        <v>150</v>
      </c>
      <c r="BP71" s="34">
        <v>413000</v>
      </c>
      <c r="BQ71" s="35">
        <v>500000</v>
      </c>
      <c r="BR71" s="32"/>
      <c r="BS71" s="36"/>
    </row>
    <row r="72" spans="1:71" ht="24" customHeight="1" hidden="1">
      <c r="A72" s="37" t="s">
        <v>151</v>
      </c>
      <c r="B72" s="34">
        <v>413001</v>
      </c>
      <c r="C72" s="28"/>
      <c r="D72" s="29"/>
      <c r="E72" s="36">
        <f>+D72</f>
        <v>0</v>
      </c>
      <c r="F72" s="31"/>
      <c r="G72" s="37" t="s">
        <v>151</v>
      </c>
      <c r="H72" s="34">
        <v>413001</v>
      </c>
      <c r="I72" s="28"/>
      <c r="J72" s="32"/>
      <c r="K72" s="36">
        <f>+J72</f>
        <v>0</v>
      </c>
      <c r="M72" s="37" t="s">
        <v>151</v>
      </c>
      <c r="N72" s="34">
        <v>413001</v>
      </c>
      <c r="O72" s="28"/>
      <c r="P72" s="32"/>
      <c r="Q72" s="36">
        <f>+P72</f>
        <v>0</v>
      </c>
      <c r="S72" s="37" t="s">
        <v>151</v>
      </c>
      <c r="T72" s="34">
        <v>413001</v>
      </c>
      <c r="U72" s="28"/>
      <c r="V72" s="32"/>
      <c r="W72" s="36">
        <f>+V72</f>
        <v>0</v>
      </c>
      <c r="Y72" s="37" t="s">
        <v>151</v>
      </c>
      <c r="Z72" s="34">
        <v>413001</v>
      </c>
      <c r="AA72" s="28"/>
      <c r="AB72" s="32"/>
      <c r="AC72" s="36">
        <f>+AB72</f>
        <v>0</v>
      </c>
      <c r="AE72" s="37" t="s">
        <v>151</v>
      </c>
      <c r="AF72" s="34">
        <v>413001</v>
      </c>
      <c r="AG72" s="28"/>
      <c r="AH72" s="32"/>
      <c r="AI72" s="36">
        <f>+AH72</f>
        <v>0</v>
      </c>
      <c r="AK72" s="37" t="s">
        <v>151</v>
      </c>
      <c r="AL72" s="34">
        <v>413001</v>
      </c>
      <c r="AM72" s="28"/>
      <c r="AN72" s="32"/>
      <c r="AO72" s="36">
        <f>+AN72</f>
        <v>0</v>
      </c>
      <c r="AQ72" s="37" t="s">
        <v>151</v>
      </c>
      <c r="AR72" s="34">
        <v>413001</v>
      </c>
      <c r="AS72" s="28"/>
      <c r="AT72" s="32"/>
      <c r="AU72" s="36">
        <f>+AT72</f>
        <v>0</v>
      </c>
      <c r="AW72" s="37" t="s">
        <v>151</v>
      </c>
      <c r="AX72" s="34">
        <v>413001</v>
      </c>
      <c r="AY72" s="28"/>
      <c r="AZ72" s="32"/>
      <c r="BA72" s="36">
        <f>+AZ72</f>
        <v>0</v>
      </c>
      <c r="BC72" s="37" t="s">
        <v>151</v>
      </c>
      <c r="BD72" s="34">
        <v>413001</v>
      </c>
      <c r="BE72" s="28"/>
      <c r="BF72" s="32"/>
      <c r="BG72" s="36">
        <f>+BF72</f>
        <v>0</v>
      </c>
      <c r="BI72" s="37" t="s">
        <v>151</v>
      </c>
      <c r="BJ72" s="34">
        <v>413001</v>
      </c>
      <c r="BK72" s="28"/>
      <c r="BL72" s="32"/>
      <c r="BM72" s="36">
        <f>+BL72</f>
        <v>0</v>
      </c>
      <c r="BO72" s="37" t="s">
        <v>151</v>
      </c>
      <c r="BP72" s="34">
        <v>413001</v>
      </c>
      <c r="BQ72" s="28"/>
      <c r="BR72" s="32"/>
      <c r="BS72" s="36">
        <f>+BR72</f>
        <v>0</v>
      </c>
    </row>
    <row r="73" spans="1:71" ht="24">
      <c r="A73" s="37" t="s">
        <v>152</v>
      </c>
      <c r="B73" s="34">
        <v>413002</v>
      </c>
      <c r="C73" s="28">
        <v>200000</v>
      </c>
      <c r="D73" s="39">
        <v>27100</v>
      </c>
      <c r="E73" s="36">
        <f>+D73</f>
        <v>27100</v>
      </c>
      <c r="F73" s="31"/>
      <c r="G73" s="37" t="s">
        <v>152</v>
      </c>
      <c r="H73" s="34">
        <v>413002</v>
      </c>
      <c r="I73" s="28">
        <v>200000</v>
      </c>
      <c r="J73" s="40">
        <v>9200</v>
      </c>
      <c r="K73" s="36">
        <f>+D73+J73</f>
        <v>36300</v>
      </c>
      <c r="M73" s="37" t="s">
        <v>152</v>
      </c>
      <c r="N73" s="34">
        <v>413002</v>
      </c>
      <c r="O73" s="28">
        <v>200000</v>
      </c>
      <c r="P73" s="40">
        <v>29600</v>
      </c>
      <c r="Q73" s="36">
        <f>+D73+J73+P73</f>
        <v>65900</v>
      </c>
      <c r="S73" s="37" t="s">
        <v>152</v>
      </c>
      <c r="T73" s="34">
        <v>413002</v>
      </c>
      <c r="U73" s="28">
        <v>200000</v>
      </c>
      <c r="V73" s="40">
        <v>15400</v>
      </c>
      <c r="W73" s="36">
        <f>+D73+J73+P73+V73</f>
        <v>81300</v>
      </c>
      <c r="Y73" s="37" t="s">
        <v>152</v>
      </c>
      <c r="Z73" s="34">
        <v>413002</v>
      </c>
      <c r="AA73" s="28">
        <v>200000</v>
      </c>
      <c r="AB73" s="40">
        <v>15700</v>
      </c>
      <c r="AC73" s="36">
        <f>+J73+P73+V73+AB73+D73</f>
        <v>97000</v>
      </c>
      <c r="AE73" s="37" t="s">
        <v>152</v>
      </c>
      <c r="AF73" s="34">
        <v>413002</v>
      </c>
      <c r="AG73" s="28">
        <v>200000</v>
      </c>
      <c r="AH73" s="40">
        <v>17200</v>
      </c>
      <c r="AI73" s="36">
        <f>+P73+V73+AB73+AH73+J73+D73</f>
        <v>114200</v>
      </c>
      <c r="AK73" s="37" t="s">
        <v>152</v>
      </c>
      <c r="AL73" s="34">
        <v>413002</v>
      </c>
      <c r="AM73" s="28">
        <v>200000</v>
      </c>
      <c r="AN73" s="40">
        <v>30050</v>
      </c>
      <c r="AO73" s="36">
        <f>+V73+AB73+AH73+AN73+P73+J73+D73</f>
        <v>144250</v>
      </c>
      <c r="AQ73" s="37" t="s">
        <v>152</v>
      </c>
      <c r="AR73" s="34">
        <v>413002</v>
      </c>
      <c r="AS73" s="28">
        <v>200000</v>
      </c>
      <c r="AT73" s="40">
        <v>20950</v>
      </c>
      <c r="AU73" s="36">
        <f>+AB73+AH73+AN73+AT73+V73+P73+J73+D73</f>
        <v>165200</v>
      </c>
      <c r="AW73" s="37" t="s">
        <v>152</v>
      </c>
      <c r="AX73" s="34">
        <v>413002</v>
      </c>
      <c r="AY73" s="28">
        <v>200000</v>
      </c>
      <c r="AZ73" s="40">
        <v>25600</v>
      </c>
      <c r="BA73" s="36">
        <f>+AH73+AN73+AT73+AZ73+AB73+V73+P73+J73+D73</f>
        <v>190800</v>
      </c>
      <c r="BC73" s="37" t="s">
        <v>152</v>
      </c>
      <c r="BD73" s="34">
        <v>413002</v>
      </c>
      <c r="BE73" s="28">
        <v>200000</v>
      </c>
      <c r="BF73" s="40">
        <v>17350</v>
      </c>
      <c r="BG73" s="36">
        <f>+AN73+AT73+AZ73+BF73+AH73+AB73+V73+P73+J73+D73</f>
        <v>208150</v>
      </c>
      <c r="BI73" s="37" t="s">
        <v>152</v>
      </c>
      <c r="BJ73" s="34">
        <v>413002</v>
      </c>
      <c r="BK73" s="28">
        <v>200000</v>
      </c>
      <c r="BL73" s="40">
        <v>19450</v>
      </c>
      <c r="BM73" s="36">
        <f>+AT73+AZ73+BF73+BL73+AN73+AH73+AB73+V73+P73+J73+D73</f>
        <v>227600</v>
      </c>
      <c r="BO73" s="37" t="s">
        <v>152</v>
      </c>
      <c r="BP73" s="34">
        <v>413002</v>
      </c>
      <c r="BQ73" s="28">
        <v>200000</v>
      </c>
      <c r="BR73" s="40"/>
      <c r="BS73" s="36">
        <f>+AZ73+BF73+BL73+BR73+AT73+AN73+AH73+AB73+V73+P73+J73+D73</f>
        <v>227600</v>
      </c>
    </row>
    <row r="74" spans="1:71" ht="24">
      <c r="A74" s="37" t="s">
        <v>153</v>
      </c>
      <c r="B74" s="34">
        <v>413003</v>
      </c>
      <c r="C74" s="28">
        <v>300000</v>
      </c>
      <c r="D74" s="39"/>
      <c r="E74" s="36">
        <f>+D74</f>
        <v>0</v>
      </c>
      <c r="F74" s="31"/>
      <c r="G74" s="37" t="s">
        <v>153</v>
      </c>
      <c r="H74" s="34">
        <v>413003</v>
      </c>
      <c r="I74" s="28">
        <v>300000</v>
      </c>
      <c r="J74" s="40">
        <v>34609.31</v>
      </c>
      <c r="K74" s="36">
        <f>+D74+J74</f>
        <v>34609.31</v>
      </c>
      <c r="M74" s="37" t="s">
        <v>153</v>
      </c>
      <c r="N74" s="34">
        <v>413003</v>
      </c>
      <c r="O74" s="28">
        <v>300000</v>
      </c>
      <c r="P74" s="40"/>
      <c r="Q74" s="36">
        <f>+D74+J74+P74</f>
        <v>34609.31</v>
      </c>
      <c r="S74" s="37" t="s">
        <v>153</v>
      </c>
      <c r="T74" s="34">
        <v>413003</v>
      </c>
      <c r="U74" s="28">
        <v>300000</v>
      </c>
      <c r="V74" s="40">
        <v>28418.98</v>
      </c>
      <c r="W74" s="36">
        <f>+D74+J74+P74+V74</f>
        <v>63028.28999999999</v>
      </c>
      <c r="Y74" s="37" t="s">
        <v>153</v>
      </c>
      <c r="Z74" s="34">
        <v>413003</v>
      </c>
      <c r="AA74" s="28">
        <v>300000</v>
      </c>
      <c r="AB74" s="40"/>
      <c r="AC74" s="36">
        <f>+J74+P74+V74+AB74+D74</f>
        <v>63028.28999999999</v>
      </c>
      <c r="AE74" s="37" t="s">
        <v>153</v>
      </c>
      <c r="AF74" s="34">
        <v>413003</v>
      </c>
      <c r="AG74" s="28">
        <v>300000</v>
      </c>
      <c r="AH74" s="40">
        <v>20123.74</v>
      </c>
      <c r="AI74" s="36">
        <f>+P74+V74+AB74+AH74+J74+D74</f>
        <v>83152.03</v>
      </c>
      <c r="AK74" s="37" t="s">
        <v>153</v>
      </c>
      <c r="AL74" s="34">
        <v>413003</v>
      </c>
      <c r="AM74" s="28">
        <v>300000</v>
      </c>
      <c r="AN74" s="40">
        <v>58362.99</v>
      </c>
      <c r="AO74" s="36">
        <f>+V74+AB74+AH74+AN74+P74+J74+D74</f>
        <v>141515.02</v>
      </c>
      <c r="AQ74" s="37" t="s">
        <v>153</v>
      </c>
      <c r="AR74" s="34">
        <v>413003</v>
      </c>
      <c r="AS74" s="28">
        <v>300000</v>
      </c>
      <c r="AT74" s="40">
        <v>19743.33</v>
      </c>
      <c r="AU74" s="36">
        <f>+AB74+AH74+AN74+AT74+V74+P74+J74+D74</f>
        <v>161258.34999999998</v>
      </c>
      <c r="AW74" s="37" t="s">
        <v>153</v>
      </c>
      <c r="AX74" s="34">
        <v>413003</v>
      </c>
      <c r="AY74" s="28">
        <v>300000</v>
      </c>
      <c r="AZ74" s="40">
        <v>15348.11</v>
      </c>
      <c r="BA74" s="36">
        <f>+AH74+AN74+AT74+AZ74+AB74+V74+P74+J74+D74</f>
        <v>176606.46</v>
      </c>
      <c r="BC74" s="37" t="s">
        <v>153</v>
      </c>
      <c r="BD74" s="34">
        <v>413003</v>
      </c>
      <c r="BE74" s="28">
        <v>300000</v>
      </c>
      <c r="BF74" s="40">
        <v>97431.46</v>
      </c>
      <c r="BG74" s="36">
        <f>+AN74+AT74+AZ74+BF74+AH74+AB74+V74+P74+J74+D74</f>
        <v>274037.92000000004</v>
      </c>
      <c r="BI74" s="37" t="s">
        <v>153</v>
      </c>
      <c r="BJ74" s="34">
        <v>413003</v>
      </c>
      <c r="BK74" s="28">
        <v>300000</v>
      </c>
      <c r="BL74" s="40"/>
      <c r="BM74" s="36">
        <f>+AT74+AZ74+BF74+BL74+AN74+AH74+AB74+V74+P74+J74+D74</f>
        <v>274037.92000000004</v>
      </c>
      <c r="BO74" s="37" t="s">
        <v>153</v>
      </c>
      <c r="BP74" s="34">
        <v>413003</v>
      </c>
      <c r="BQ74" s="28">
        <v>300000</v>
      </c>
      <c r="BR74" s="40"/>
      <c r="BS74" s="36">
        <f>+AZ74+BF74+BL74+BR74+AT74+AN74+AH74+AB74+V74+P74+J74+D74</f>
        <v>274037.92000000004</v>
      </c>
    </row>
    <row r="75" spans="1:71" ht="24" customHeight="1" hidden="1">
      <c r="A75" s="37" t="s">
        <v>154</v>
      </c>
      <c r="B75" s="34">
        <v>413004</v>
      </c>
      <c r="C75" s="28"/>
      <c r="D75" s="29"/>
      <c r="E75" s="36"/>
      <c r="F75" s="31"/>
      <c r="G75" s="37" t="s">
        <v>154</v>
      </c>
      <c r="H75" s="34">
        <v>413004</v>
      </c>
      <c r="I75" s="28"/>
      <c r="J75" s="32"/>
      <c r="K75" s="36"/>
      <c r="M75" s="37" t="s">
        <v>154</v>
      </c>
      <c r="N75" s="34">
        <v>413004</v>
      </c>
      <c r="O75" s="28"/>
      <c r="P75" s="32"/>
      <c r="Q75" s="36"/>
      <c r="S75" s="37" t="s">
        <v>154</v>
      </c>
      <c r="T75" s="34">
        <v>413004</v>
      </c>
      <c r="U75" s="28"/>
      <c r="V75" s="32"/>
      <c r="W75" s="36"/>
      <c r="Y75" s="37" t="s">
        <v>154</v>
      </c>
      <c r="Z75" s="34">
        <v>413004</v>
      </c>
      <c r="AA75" s="28"/>
      <c r="AB75" s="32"/>
      <c r="AC75" s="36"/>
      <c r="AE75" s="37" t="s">
        <v>154</v>
      </c>
      <c r="AF75" s="34">
        <v>413004</v>
      </c>
      <c r="AG75" s="28"/>
      <c r="AH75" s="32"/>
      <c r="AI75" s="36"/>
      <c r="AK75" s="37" t="s">
        <v>154</v>
      </c>
      <c r="AL75" s="34">
        <v>413004</v>
      </c>
      <c r="AM75" s="28"/>
      <c r="AN75" s="32"/>
      <c r="AO75" s="36"/>
      <c r="AQ75" s="37" t="s">
        <v>154</v>
      </c>
      <c r="AR75" s="34">
        <v>413004</v>
      </c>
      <c r="AS75" s="28"/>
      <c r="AT75" s="32"/>
      <c r="AU75" s="36"/>
      <c r="AW75" s="37" t="s">
        <v>154</v>
      </c>
      <c r="AX75" s="34">
        <v>413004</v>
      </c>
      <c r="AY75" s="28"/>
      <c r="AZ75" s="32"/>
      <c r="BA75" s="36"/>
      <c r="BC75" s="37" t="s">
        <v>154</v>
      </c>
      <c r="BD75" s="34">
        <v>413004</v>
      </c>
      <c r="BE75" s="28"/>
      <c r="BF75" s="32"/>
      <c r="BG75" s="36"/>
      <c r="BI75" s="37" t="s">
        <v>154</v>
      </c>
      <c r="BJ75" s="34">
        <v>413004</v>
      </c>
      <c r="BK75" s="28"/>
      <c r="BL75" s="32"/>
      <c r="BM75" s="36"/>
      <c r="BO75" s="37" t="s">
        <v>154</v>
      </c>
      <c r="BP75" s="34">
        <v>413004</v>
      </c>
      <c r="BQ75" s="28"/>
      <c r="BR75" s="32"/>
      <c r="BS75" s="36"/>
    </row>
    <row r="76" spans="1:71" ht="24" customHeight="1" hidden="1">
      <c r="A76" s="37" t="s">
        <v>155</v>
      </c>
      <c r="B76" s="34">
        <v>413005</v>
      </c>
      <c r="C76" s="28"/>
      <c r="D76" s="29"/>
      <c r="E76" s="36"/>
      <c r="F76" s="31"/>
      <c r="G76" s="37" t="s">
        <v>155</v>
      </c>
      <c r="H76" s="34">
        <v>413005</v>
      </c>
      <c r="I76" s="28"/>
      <c r="J76" s="32"/>
      <c r="K76" s="36"/>
      <c r="M76" s="37" t="s">
        <v>155</v>
      </c>
      <c r="N76" s="34">
        <v>413005</v>
      </c>
      <c r="O76" s="28"/>
      <c r="P76" s="32"/>
      <c r="Q76" s="36"/>
      <c r="S76" s="37" t="s">
        <v>155</v>
      </c>
      <c r="T76" s="34">
        <v>413005</v>
      </c>
      <c r="U76" s="28"/>
      <c r="V76" s="32"/>
      <c r="W76" s="36"/>
      <c r="Y76" s="37" t="s">
        <v>155</v>
      </c>
      <c r="Z76" s="34">
        <v>413005</v>
      </c>
      <c r="AA76" s="28"/>
      <c r="AB76" s="32"/>
      <c r="AC76" s="36"/>
      <c r="AE76" s="37" t="s">
        <v>155</v>
      </c>
      <c r="AF76" s="34">
        <v>413005</v>
      </c>
      <c r="AG76" s="28"/>
      <c r="AH76" s="32"/>
      <c r="AI76" s="36"/>
      <c r="AK76" s="37" t="s">
        <v>155</v>
      </c>
      <c r="AL76" s="34">
        <v>413005</v>
      </c>
      <c r="AM76" s="28"/>
      <c r="AN76" s="32"/>
      <c r="AO76" s="36"/>
      <c r="AQ76" s="37" t="s">
        <v>155</v>
      </c>
      <c r="AR76" s="34">
        <v>413005</v>
      </c>
      <c r="AS76" s="28"/>
      <c r="AT76" s="32"/>
      <c r="AU76" s="36"/>
      <c r="AW76" s="37" t="s">
        <v>155</v>
      </c>
      <c r="AX76" s="34">
        <v>413005</v>
      </c>
      <c r="AY76" s="28"/>
      <c r="AZ76" s="32"/>
      <c r="BA76" s="36"/>
      <c r="BC76" s="37" t="s">
        <v>155</v>
      </c>
      <c r="BD76" s="34">
        <v>413005</v>
      </c>
      <c r="BE76" s="28"/>
      <c r="BF76" s="32"/>
      <c r="BG76" s="36"/>
      <c r="BI76" s="37" t="s">
        <v>155</v>
      </c>
      <c r="BJ76" s="34">
        <v>413005</v>
      </c>
      <c r="BK76" s="28"/>
      <c r="BL76" s="32"/>
      <c r="BM76" s="36"/>
      <c r="BO76" s="37" t="s">
        <v>155</v>
      </c>
      <c r="BP76" s="34">
        <v>413005</v>
      </c>
      <c r="BQ76" s="28"/>
      <c r="BR76" s="32"/>
      <c r="BS76" s="36"/>
    </row>
    <row r="77" spans="1:71" ht="24" customHeight="1" hidden="1">
      <c r="A77" s="37" t="s">
        <v>156</v>
      </c>
      <c r="B77" s="34">
        <v>413999</v>
      </c>
      <c r="C77" s="28"/>
      <c r="D77" s="29"/>
      <c r="E77" s="36"/>
      <c r="F77" s="31"/>
      <c r="G77" s="37" t="s">
        <v>156</v>
      </c>
      <c r="H77" s="34">
        <v>413999</v>
      </c>
      <c r="I77" s="28"/>
      <c r="J77" s="32"/>
      <c r="K77" s="36"/>
      <c r="M77" s="37" t="s">
        <v>156</v>
      </c>
      <c r="N77" s="34">
        <v>413999</v>
      </c>
      <c r="O77" s="28"/>
      <c r="P77" s="32"/>
      <c r="Q77" s="36"/>
      <c r="S77" s="37" t="s">
        <v>156</v>
      </c>
      <c r="T77" s="34">
        <v>413999</v>
      </c>
      <c r="U77" s="28"/>
      <c r="V77" s="32"/>
      <c r="W77" s="36"/>
      <c r="Y77" s="37" t="s">
        <v>156</v>
      </c>
      <c r="Z77" s="34">
        <v>413999</v>
      </c>
      <c r="AA77" s="28"/>
      <c r="AB77" s="32"/>
      <c r="AC77" s="36"/>
      <c r="AE77" s="37" t="s">
        <v>156</v>
      </c>
      <c r="AF77" s="34">
        <v>413999</v>
      </c>
      <c r="AG77" s="28"/>
      <c r="AH77" s="32"/>
      <c r="AI77" s="36"/>
      <c r="AK77" s="37" t="s">
        <v>156</v>
      </c>
      <c r="AL77" s="34">
        <v>413999</v>
      </c>
      <c r="AM77" s="28"/>
      <c r="AN77" s="32"/>
      <c r="AO77" s="36"/>
      <c r="AQ77" s="37" t="s">
        <v>156</v>
      </c>
      <c r="AR77" s="34">
        <v>413999</v>
      </c>
      <c r="AS77" s="28"/>
      <c r="AT77" s="32"/>
      <c r="AU77" s="36"/>
      <c r="AW77" s="37" t="s">
        <v>156</v>
      </c>
      <c r="AX77" s="34">
        <v>413999</v>
      </c>
      <c r="AY77" s="28"/>
      <c r="AZ77" s="32"/>
      <c r="BA77" s="36"/>
      <c r="BC77" s="37" t="s">
        <v>156</v>
      </c>
      <c r="BD77" s="34">
        <v>413999</v>
      </c>
      <c r="BE77" s="28"/>
      <c r="BF77" s="32"/>
      <c r="BG77" s="36"/>
      <c r="BI77" s="37" t="s">
        <v>156</v>
      </c>
      <c r="BJ77" s="34">
        <v>413999</v>
      </c>
      <c r="BK77" s="28"/>
      <c r="BL77" s="32"/>
      <c r="BM77" s="36"/>
      <c r="BO77" s="37" t="s">
        <v>156</v>
      </c>
      <c r="BP77" s="34">
        <v>413999</v>
      </c>
      <c r="BQ77" s="28"/>
      <c r="BR77" s="32"/>
      <c r="BS77" s="36"/>
    </row>
    <row r="78" spans="1:71" ht="24">
      <c r="A78" s="43" t="s">
        <v>92</v>
      </c>
      <c r="B78" s="34"/>
      <c r="C78" s="44">
        <f>SUM(C72:C77)</f>
        <v>500000</v>
      </c>
      <c r="D78" s="67">
        <f>SUM(D73:D77)</f>
        <v>27100</v>
      </c>
      <c r="E78" s="45">
        <f>SUM(E72:E77)</f>
        <v>27100</v>
      </c>
      <c r="F78" s="31"/>
      <c r="G78" s="43" t="s">
        <v>92</v>
      </c>
      <c r="H78" s="34"/>
      <c r="I78" s="44">
        <f>SUM(I72:I77)</f>
        <v>500000</v>
      </c>
      <c r="J78" s="68">
        <f>SUM(J73:J77)</f>
        <v>43809.31</v>
      </c>
      <c r="K78" s="45">
        <f>SUM(K72:K77)</f>
        <v>70909.31</v>
      </c>
      <c r="M78" s="43" t="s">
        <v>92</v>
      </c>
      <c r="N78" s="34"/>
      <c r="O78" s="44">
        <f>SUM(O72:O77)</f>
        <v>500000</v>
      </c>
      <c r="P78" s="68">
        <f>SUM(P73:P77)</f>
        <v>29600</v>
      </c>
      <c r="Q78" s="45">
        <f>SUM(Q72:Q77)</f>
        <v>100509.31</v>
      </c>
      <c r="S78" s="43" t="s">
        <v>92</v>
      </c>
      <c r="T78" s="34"/>
      <c r="U78" s="44">
        <f>SUM(U72:U77)</f>
        <v>500000</v>
      </c>
      <c r="V78" s="68">
        <f>SUM(V73:V77)</f>
        <v>43818.979999999996</v>
      </c>
      <c r="W78" s="45">
        <f>SUM(W72:W77)</f>
        <v>144328.28999999998</v>
      </c>
      <c r="Y78" s="43" t="s">
        <v>92</v>
      </c>
      <c r="Z78" s="34"/>
      <c r="AA78" s="44">
        <f>SUM(AA72:AA77)</f>
        <v>500000</v>
      </c>
      <c r="AB78" s="68">
        <f>SUM(AB73:AB77)</f>
        <v>15700</v>
      </c>
      <c r="AC78" s="45">
        <f>SUM(AC72:AC77)</f>
        <v>160028.28999999998</v>
      </c>
      <c r="AE78" s="43" t="s">
        <v>92</v>
      </c>
      <c r="AF78" s="34"/>
      <c r="AG78" s="44">
        <f>SUM(AG72:AG77)</f>
        <v>500000</v>
      </c>
      <c r="AH78" s="68">
        <f>SUM(AH73:AH77)</f>
        <v>37323.740000000005</v>
      </c>
      <c r="AI78" s="45">
        <f>SUM(AI72:AI77)</f>
        <v>197352.03</v>
      </c>
      <c r="AK78" s="43" t="s">
        <v>92</v>
      </c>
      <c r="AL78" s="34"/>
      <c r="AM78" s="44">
        <f>SUM(AM72:AM77)</f>
        <v>500000</v>
      </c>
      <c r="AN78" s="68">
        <f>SUM(AN73:AN77)</f>
        <v>88412.98999999999</v>
      </c>
      <c r="AO78" s="45">
        <f>SUM(AO72:AO77)</f>
        <v>285765.02</v>
      </c>
      <c r="AQ78" s="43" t="s">
        <v>92</v>
      </c>
      <c r="AR78" s="34"/>
      <c r="AS78" s="44">
        <f>SUM(AS72:AS77)</f>
        <v>500000</v>
      </c>
      <c r="AT78" s="68">
        <f>SUM(AT73:AT77)</f>
        <v>40693.33</v>
      </c>
      <c r="AU78" s="45">
        <f>SUM(AU72:AU77)</f>
        <v>326458.35</v>
      </c>
      <c r="AW78" s="43" t="s">
        <v>92</v>
      </c>
      <c r="AX78" s="34"/>
      <c r="AY78" s="44">
        <f>SUM(AY72:AY77)</f>
        <v>500000</v>
      </c>
      <c r="AZ78" s="68">
        <f>SUM(AZ73:AZ77)</f>
        <v>40948.11</v>
      </c>
      <c r="BA78" s="45">
        <f>SUM(BA72:BA77)</f>
        <v>367406.45999999996</v>
      </c>
      <c r="BC78" s="43" t="s">
        <v>92</v>
      </c>
      <c r="BD78" s="34"/>
      <c r="BE78" s="44">
        <f>SUM(BE72:BE77)</f>
        <v>500000</v>
      </c>
      <c r="BF78" s="68">
        <f>SUM(BF73:BF77)</f>
        <v>114781.46</v>
      </c>
      <c r="BG78" s="45">
        <f>SUM(BG72:BG77)</f>
        <v>482187.92000000004</v>
      </c>
      <c r="BI78" s="43" t="s">
        <v>92</v>
      </c>
      <c r="BJ78" s="34"/>
      <c r="BK78" s="44">
        <f>SUM(BK72:BK77)</f>
        <v>500000</v>
      </c>
      <c r="BL78" s="68">
        <f>SUM(BL73:BL77)</f>
        <v>19450</v>
      </c>
      <c r="BM78" s="45">
        <f>SUM(BM72:BM77)</f>
        <v>501637.92000000004</v>
      </c>
      <c r="BN78" s="42"/>
      <c r="BO78" s="43" t="s">
        <v>92</v>
      </c>
      <c r="BP78" s="34"/>
      <c r="BQ78" s="44">
        <f>SUM(BQ72:BQ77)</f>
        <v>500000</v>
      </c>
      <c r="BR78" s="68">
        <f>SUM(BR73:BR77)</f>
        <v>0</v>
      </c>
      <c r="BS78" s="45">
        <f>SUM(BS72:BS77)</f>
        <v>501637.92000000004</v>
      </c>
    </row>
    <row r="79" spans="1:71" ht="24" customHeight="1" hidden="1">
      <c r="A79" s="33" t="s">
        <v>157</v>
      </c>
      <c r="B79" s="34">
        <v>414000</v>
      </c>
      <c r="C79" s="28"/>
      <c r="D79" s="29"/>
      <c r="E79" s="36"/>
      <c r="F79" s="31"/>
      <c r="G79" s="33" t="s">
        <v>157</v>
      </c>
      <c r="H79" s="34">
        <v>414000</v>
      </c>
      <c r="I79" s="28"/>
      <c r="J79" s="32"/>
      <c r="K79" s="36"/>
      <c r="M79" s="33" t="s">
        <v>157</v>
      </c>
      <c r="N79" s="34">
        <v>414000</v>
      </c>
      <c r="O79" s="28"/>
      <c r="P79" s="32"/>
      <c r="Q79" s="36"/>
      <c r="S79" s="33" t="s">
        <v>157</v>
      </c>
      <c r="T79" s="34">
        <v>414000</v>
      </c>
      <c r="U79" s="28"/>
      <c r="V79" s="32"/>
      <c r="W79" s="36"/>
      <c r="Y79" s="33" t="s">
        <v>157</v>
      </c>
      <c r="Z79" s="34">
        <v>414000</v>
      </c>
      <c r="AA79" s="28"/>
      <c r="AB79" s="32"/>
      <c r="AC79" s="36"/>
      <c r="AE79" s="33" t="s">
        <v>157</v>
      </c>
      <c r="AF79" s="34">
        <v>414000</v>
      </c>
      <c r="AG79" s="28"/>
      <c r="AH79" s="32"/>
      <c r="AI79" s="36"/>
      <c r="AK79" s="33" t="s">
        <v>157</v>
      </c>
      <c r="AL79" s="34">
        <v>414000</v>
      </c>
      <c r="AM79" s="28"/>
      <c r="AN79" s="32"/>
      <c r="AO79" s="36"/>
      <c r="AQ79" s="33" t="s">
        <v>157</v>
      </c>
      <c r="AR79" s="34">
        <v>414000</v>
      </c>
      <c r="AS79" s="28"/>
      <c r="AT79" s="32"/>
      <c r="AU79" s="36"/>
      <c r="AW79" s="33" t="s">
        <v>157</v>
      </c>
      <c r="AX79" s="34">
        <v>414000</v>
      </c>
      <c r="AY79" s="28"/>
      <c r="AZ79" s="32"/>
      <c r="BA79" s="36"/>
      <c r="BC79" s="33" t="s">
        <v>157</v>
      </c>
      <c r="BD79" s="34">
        <v>414000</v>
      </c>
      <c r="BE79" s="28"/>
      <c r="BF79" s="32"/>
      <c r="BG79" s="36"/>
      <c r="BI79" s="33" t="s">
        <v>157</v>
      </c>
      <c r="BJ79" s="34">
        <v>414000</v>
      </c>
      <c r="BK79" s="28"/>
      <c r="BL79" s="32"/>
      <c r="BM79" s="36"/>
      <c r="BO79" s="33" t="s">
        <v>157</v>
      </c>
      <c r="BP79" s="34">
        <v>414000</v>
      </c>
      <c r="BQ79" s="28"/>
      <c r="BR79" s="32"/>
      <c r="BS79" s="36"/>
    </row>
    <row r="80" spans="1:71" ht="24" customHeight="1" hidden="1">
      <c r="A80" s="37" t="s">
        <v>158</v>
      </c>
      <c r="B80" s="34">
        <v>414001</v>
      </c>
      <c r="C80" s="28"/>
      <c r="D80" s="29"/>
      <c r="E80" s="36"/>
      <c r="F80" s="31"/>
      <c r="G80" s="37" t="s">
        <v>158</v>
      </c>
      <c r="H80" s="34">
        <v>414001</v>
      </c>
      <c r="I80" s="28"/>
      <c r="J80" s="32"/>
      <c r="K80" s="36"/>
      <c r="M80" s="37" t="s">
        <v>158</v>
      </c>
      <c r="N80" s="34">
        <v>414001</v>
      </c>
      <c r="O80" s="28"/>
      <c r="P80" s="32"/>
      <c r="Q80" s="36"/>
      <c r="S80" s="37" t="s">
        <v>158</v>
      </c>
      <c r="T80" s="34">
        <v>414001</v>
      </c>
      <c r="U80" s="28"/>
      <c r="V80" s="32"/>
      <c r="W80" s="36"/>
      <c r="Y80" s="37" t="s">
        <v>158</v>
      </c>
      <c r="Z80" s="34">
        <v>414001</v>
      </c>
      <c r="AA80" s="28"/>
      <c r="AB80" s="32"/>
      <c r="AC80" s="36"/>
      <c r="AE80" s="37" t="s">
        <v>158</v>
      </c>
      <c r="AF80" s="34">
        <v>414001</v>
      </c>
      <c r="AG80" s="28"/>
      <c r="AH80" s="32"/>
      <c r="AI80" s="36"/>
      <c r="AK80" s="37" t="s">
        <v>158</v>
      </c>
      <c r="AL80" s="34">
        <v>414001</v>
      </c>
      <c r="AM80" s="28"/>
      <c r="AN80" s="32"/>
      <c r="AO80" s="36"/>
      <c r="AQ80" s="37" t="s">
        <v>158</v>
      </c>
      <c r="AR80" s="34">
        <v>414001</v>
      </c>
      <c r="AS80" s="28"/>
      <c r="AT80" s="32"/>
      <c r="AU80" s="36"/>
      <c r="AW80" s="37" t="s">
        <v>158</v>
      </c>
      <c r="AX80" s="34">
        <v>414001</v>
      </c>
      <c r="AY80" s="28"/>
      <c r="AZ80" s="32"/>
      <c r="BA80" s="36"/>
      <c r="BC80" s="37" t="s">
        <v>158</v>
      </c>
      <c r="BD80" s="34">
        <v>414001</v>
      </c>
      <c r="BE80" s="28"/>
      <c r="BF80" s="32"/>
      <c r="BG80" s="36"/>
      <c r="BI80" s="37" t="s">
        <v>158</v>
      </c>
      <c r="BJ80" s="34">
        <v>414001</v>
      </c>
      <c r="BK80" s="28"/>
      <c r="BL80" s="32"/>
      <c r="BM80" s="36"/>
      <c r="BO80" s="37" t="s">
        <v>158</v>
      </c>
      <c r="BP80" s="34">
        <v>414001</v>
      </c>
      <c r="BQ80" s="28"/>
      <c r="BR80" s="32"/>
      <c r="BS80" s="36"/>
    </row>
    <row r="81" spans="1:71" ht="24" customHeight="1" hidden="1">
      <c r="A81" s="37" t="s">
        <v>159</v>
      </c>
      <c r="B81" s="34">
        <v>414002</v>
      </c>
      <c r="C81" s="28"/>
      <c r="D81" s="29"/>
      <c r="E81" s="36"/>
      <c r="F81" s="31"/>
      <c r="G81" s="37" t="s">
        <v>159</v>
      </c>
      <c r="H81" s="34">
        <v>414002</v>
      </c>
      <c r="I81" s="28"/>
      <c r="J81" s="32"/>
      <c r="K81" s="36"/>
      <c r="M81" s="37" t="s">
        <v>159</v>
      </c>
      <c r="N81" s="34">
        <v>414002</v>
      </c>
      <c r="O81" s="28"/>
      <c r="P81" s="32"/>
      <c r="Q81" s="36"/>
      <c r="S81" s="37" t="s">
        <v>159</v>
      </c>
      <c r="T81" s="34">
        <v>414002</v>
      </c>
      <c r="U81" s="28"/>
      <c r="V81" s="32"/>
      <c r="W81" s="36"/>
      <c r="Y81" s="37" t="s">
        <v>159</v>
      </c>
      <c r="Z81" s="34">
        <v>414002</v>
      </c>
      <c r="AA81" s="28"/>
      <c r="AB81" s="32"/>
      <c r="AC81" s="36"/>
      <c r="AE81" s="37" t="s">
        <v>159</v>
      </c>
      <c r="AF81" s="34">
        <v>414002</v>
      </c>
      <c r="AG81" s="28"/>
      <c r="AH81" s="32"/>
      <c r="AI81" s="36"/>
      <c r="AK81" s="37" t="s">
        <v>159</v>
      </c>
      <c r="AL81" s="34">
        <v>414002</v>
      </c>
      <c r="AM81" s="28"/>
      <c r="AN81" s="32"/>
      <c r="AO81" s="36"/>
      <c r="AQ81" s="37" t="s">
        <v>159</v>
      </c>
      <c r="AR81" s="34">
        <v>414002</v>
      </c>
      <c r="AS81" s="28"/>
      <c r="AT81" s="32"/>
      <c r="AU81" s="36"/>
      <c r="AW81" s="37" t="s">
        <v>159</v>
      </c>
      <c r="AX81" s="34">
        <v>414002</v>
      </c>
      <c r="AY81" s="28"/>
      <c r="AZ81" s="32"/>
      <c r="BA81" s="36"/>
      <c r="BC81" s="37" t="s">
        <v>159</v>
      </c>
      <c r="BD81" s="34">
        <v>414002</v>
      </c>
      <c r="BE81" s="28"/>
      <c r="BF81" s="32"/>
      <c r="BG81" s="36"/>
      <c r="BI81" s="37" t="s">
        <v>159</v>
      </c>
      <c r="BJ81" s="34">
        <v>414002</v>
      </c>
      <c r="BK81" s="28"/>
      <c r="BL81" s="32"/>
      <c r="BM81" s="36"/>
      <c r="BO81" s="37" t="s">
        <v>159</v>
      </c>
      <c r="BP81" s="34">
        <v>414002</v>
      </c>
      <c r="BQ81" s="28"/>
      <c r="BR81" s="32"/>
      <c r="BS81" s="36"/>
    </row>
    <row r="82" spans="1:71" ht="24" customHeight="1" hidden="1">
      <c r="A82" s="37" t="s">
        <v>160</v>
      </c>
      <c r="B82" s="34">
        <v>414003</v>
      </c>
      <c r="C82" s="28"/>
      <c r="D82" s="29"/>
      <c r="E82" s="36"/>
      <c r="F82" s="31"/>
      <c r="G82" s="37" t="s">
        <v>160</v>
      </c>
      <c r="H82" s="34">
        <v>414003</v>
      </c>
      <c r="I82" s="28"/>
      <c r="J82" s="32"/>
      <c r="K82" s="36"/>
      <c r="M82" s="37" t="s">
        <v>160</v>
      </c>
      <c r="N82" s="34">
        <v>414003</v>
      </c>
      <c r="O82" s="28"/>
      <c r="P82" s="32"/>
      <c r="Q82" s="36"/>
      <c r="S82" s="37" t="s">
        <v>160</v>
      </c>
      <c r="T82" s="34">
        <v>414003</v>
      </c>
      <c r="U82" s="28"/>
      <c r="V82" s="32"/>
      <c r="W82" s="36"/>
      <c r="Y82" s="37" t="s">
        <v>160</v>
      </c>
      <c r="Z82" s="34">
        <v>414003</v>
      </c>
      <c r="AA82" s="28"/>
      <c r="AB82" s="32"/>
      <c r="AC82" s="36"/>
      <c r="AE82" s="37" t="s">
        <v>160</v>
      </c>
      <c r="AF82" s="34">
        <v>414003</v>
      </c>
      <c r="AG82" s="28"/>
      <c r="AH82" s="32"/>
      <c r="AI82" s="36"/>
      <c r="AK82" s="37" t="s">
        <v>160</v>
      </c>
      <c r="AL82" s="34">
        <v>414003</v>
      </c>
      <c r="AM82" s="28"/>
      <c r="AN82" s="32"/>
      <c r="AO82" s="36"/>
      <c r="AQ82" s="37" t="s">
        <v>160</v>
      </c>
      <c r="AR82" s="34">
        <v>414003</v>
      </c>
      <c r="AS82" s="28"/>
      <c r="AT82" s="32"/>
      <c r="AU82" s="36"/>
      <c r="AW82" s="37" t="s">
        <v>160</v>
      </c>
      <c r="AX82" s="34">
        <v>414003</v>
      </c>
      <c r="AY82" s="28"/>
      <c r="AZ82" s="32"/>
      <c r="BA82" s="36"/>
      <c r="BC82" s="37" t="s">
        <v>160</v>
      </c>
      <c r="BD82" s="34">
        <v>414003</v>
      </c>
      <c r="BE82" s="28"/>
      <c r="BF82" s="32"/>
      <c r="BG82" s="36"/>
      <c r="BI82" s="37" t="s">
        <v>160</v>
      </c>
      <c r="BJ82" s="34">
        <v>414003</v>
      </c>
      <c r="BK82" s="28"/>
      <c r="BL82" s="32"/>
      <c r="BM82" s="36"/>
      <c r="BO82" s="37" t="s">
        <v>160</v>
      </c>
      <c r="BP82" s="34">
        <v>414003</v>
      </c>
      <c r="BQ82" s="28"/>
      <c r="BR82" s="32"/>
      <c r="BS82" s="36"/>
    </row>
    <row r="83" spans="1:71" ht="24" customHeight="1" hidden="1">
      <c r="A83" s="37" t="s">
        <v>161</v>
      </c>
      <c r="B83" s="34">
        <v>414004</v>
      </c>
      <c r="C83" s="28"/>
      <c r="D83" s="29"/>
      <c r="E83" s="36"/>
      <c r="F83" s="31"/>
      <c r="G83" s="37" t="s">
        <v>161</v>
      </c>
      <c r="H83" s="34">
        <v>414004</v>
      </c>
      <c r="I83" s="28"/>
      <c r="J83" s="32"/>
      <c r="K83" s="36"/>
      <c r="M83" s="37" t="s">
        <v>161</v>
      </c>
      <c r="N83" s="34">
        <v>414004</v>
      </c>
      <c r="O83" s="28"/>
      <c r="P83" s="32"/>
      <c r="Q83" s="36"/>
      <c r="S83" s="37" t="s">
        <v>161</v>
      </c>
      <c r="T83" s="34">
        <v>414004</v>
      </c>
      <c r="U83" s="28"/>
      <c r="V83" s="32"/>
      <c r="W83" s="36"/>
      <c r="Y83" s="37" t="s">
        <v>161</v>
      </c>
      <c r="Z83" s="34">
        <v>414004</v>
      </c>
      <c r="AA83" s="28"/>
      <c r="AB83" s="32"/>
      <c r="AC83" s="36"/>
      <c r="AE83" s="37" t="s">
        <v>161</v>
      </c>
      <c r="AF83" s="34">
        <v>414004</v>
      </c>
      <c r="AG83" s="28"/>
      <c r="AH83" s="32"/>
      <c r="AI83" s="36"/>
      <c r="AK83" s="37" t="s">
        <v>161</v>
      </c>
      <c r="AL83" s="34">
        <v>414004</v>
      </c>
      <c r="AM83" s="28"/>
      <c r="AN83" s="32"/>
      <c r="AO83" s="36"/>
      <c r="AQ83" s="37" t="s">
        <v>161</v>
      </c>
      <c r="AR83" s="34">
        <v>414004</v>
      </c>
      <c r="AS83" s="28"/>
      <c r="AT83" s="32"/>
      <c r="AU83" s="36"/>
      <c r="AW83" s="37" t="s">
        <v>161</v>
      </c>
      <c r="AX83" s="34">
        <v>414004</v>
      </c>
      <c r="AY83" s="28"/>
      <c r="AZ83" s="32"/>
      <c r="BA83" s="36"/>
      <c r="BC83" s="37" t="s">
        <v>161</v>
      </c>
      <c r="BD83" s="34">
        <v>414004</v>
      </c>
      <c r="BE83" s="28"/>
      <c r="BF83" s="32"/>
      <c r="BG83" s="36"/>
      <c r="BI83" s="37" t="s">
        <v>161</v>
      </c>
      <c r="BJ83" s="34">
        <v>414004</v>
      </c>
      <c r="BK83" s="28"/>
      <c r="BL83" s="32"/>
      <c r="BM83" s="36"/>
      <c r="BO83" s="37" t="s">
        <v>161</v>
      </c>
      <c r="BP83" s="34">
        <v>414004</v>
      </c>
      <c r="BQ83" s="28"/>
      <c r="BR83" s="32"/>
      <c r="BS83" s="36"/>
    </row>
    <row r="84" spans="1:71" ht="24" customHeight="1" hidden="1">
      <c r="A84" s="37" t="s">
        <v>162</v>
      </c>
      <c r="B84" s="34">
        <v>414005</v>
      </c>
      <c r="C84" s="28"/>
      <c r="D84" s="29"/>
      <c r="E84" s="36"/>
      <c r="F84" s="31"/>
      <c r="G84" s="37" t="s">
        <v>162</v>
      </c>
      <c r="H84" s="34">
        <v>414005</v>
      </c>
      <c r="I84" s="28"/>
      <c r="J84" s="32"/>
      <c r="K84" s="36"/>
      <c r="M84" s="37" t="s">
        <v>162</v>
      </c>
      <c r="N84" s="34">
        <v>414005</v>
      </c>
      <c r="O84" s="28"/>
      <c r="P84" s="32"/>
      <c r="Q84" s="36"/>
      <c r="S84" s="37" t="s">
        <v>162</v>
      </c>
      <c r="T84" s="34">
        <v>414005</v>
      </c>
      <c r="U84" s="28"/>
      <c r="V84" s="32"/>
      <c r="W84" s="36"/>
      <c r="Y84" s="37" t="s">
        <v>162</v>
      </c>
      <c r="Z84" s="34">
        <v>414005</v>
      </c>
      <c r="AA84" s="28"/>
      <c r="AB84" s="32"/>
      <c r="AC84" s="36"/>
      <c r="AE84" s="37" t="s">
        <v>162</v>
      </c>
      <c r="AF84" s="34">
        <v>414005</v>
      </c>
      <c r="AG84" s="28"/>
      <c r="AH84" s="32"/>
      <c r="AI84" s="36"/>
      <c r="AK84" s="37" t="s">
        <v>162</v>
      </c>
      <c r="AL84" s="34">
        <v>414005</v>
      </c>
      <c r="AM84" s="28"/>
      <c r="AN84" s="32"/>
      <c r="AO84" s="36"/>
      <c r="AQ84" s="37" t="s">
        <v>162</v>
      </c>
      <c r="AR84" s="34">
        <v>414005</v>
      </c>
      <c r="AS84" s="28"/>
      <c r="AT84" s="32"/>
      <c r="AU84" s="36"/>
      <c r="AW84" s="37" t="s">
        <v>162</v>
      </c>
      <c r="AX84" s="34">
        <v>414005</v>
      </c>
      <c r="AY84" s="28"/>
      <c r="AZ84" s="32"/>
      <c r="BA84" s="36"/>
      <c r="BC84" s="37" t="s">
        <v>162</v>
      </c>
      <c r="BD84" s="34">
        <v>414005</v>
      </c>
      <c r="BE84" s="28"/>
      <c r="BF84" s="32"/>
      <c r="BG84" s="36"/>
      <c r="BI84" s="37" t="s">
        <v>162</v>
      </c>
      <c r="BJ84" s="34">
        <v>414005</v>
      </c>
      <c r="BK84" s="28"/>
      <c r="BL84" s="32"/>
      <c r="BM84" s="36"/>
      <c r="BO84" s="37" t="s">
        <v>162</v>
      </c>
      <c r="BP84" s="34">
        <v>414005</v>
      </c>
      <c r="BQ84" s="28"/>
      <c r="BR84" s="32"/>
      <c r="BS84" s="36"/>
    </row>
    <row r="85" spans="1:71" ht="24" customHeight="1" hidden="1">
      <c r="A85" s="37" t="s">
        <v>163</v>
      </c>
      <c r="B85" s="34">
        <v>414006</v>
      </c>
      <c r="C85" s="28"/>
      <c r="D85" s="47"/>
      <c r="E85" s="36"/>
      <c r="F85" s="31"/>
      <c r="G85" s="37" t="s">
        <v>163</v>
      </c>
      <c r="H85" s="34">
        <v>414006</v>
      </c>
      <c r="I85" s="28"/>
      <c r="J85" s="48"/>
      <c r="K85" s="36"/>
      <c r="M85" s="37" t="s">
        <v>163</v>
      </c>
      <c r="N85" s="34">
        <v>414006</v>
      </c>
      <c r="O85" s="28"/>
      <c r="P85" s="48"/>
      <c r="Q85" s="36"/>
      <c r="S85" s="37" t="s">
        <v>163</v>
      </c>
      <c r="T85" s="34">
        <v>414006</v>
      </c>
      <c r="U85" s="28"/>
      <c r="V85" s="48"/>
      <c r="W85" s="36"/>
      <c r="Y85" s="37" t="s">
        <v>163</v>
      </c>
      <c r="Z85" s="34">
        <v>414006</v>
      </c>
      <c r="AA85" s="28"/>
      <c r="AB85" s="48"/>
      <c r="AC85" s="36"/>
      <c r="AE85" s="37" t="s">
        <v>163</v>
      </c>
      <c r="AF85" s="34">
        <v>414006</v>
      </c>
      <c r="AG85" s="28"/>
      <c r="AH85" s="48"/>
      <c r="AI85" s="36"/>
      <c r="AK85" s="37" t="s">
        <v>163</v>
      </c>
      <c r="AL85" s="34">
        <v>414006</v>
      </c>
      <c r="AM85" s="28"/>
      <c r="AN85" s="48"/>
      <c r="AO85" s="36"/>
      <c r="AQ85" s="37" t="s">
        <v>163</v>
      </c>
      <c r="AR85" s="34">
        <v>414006</v>
      </c>
      <c r="AS85" s="28"/>
      <c r="AT85" s="48"/>
      <c r="AU85" s="36"/>
      <c r="AW85" s="37" t="s">
        <v>163</v>
      </c>
      <c r="AX85" s="34">
        <v>414006</v>
      </c>
      <c r="AY85" s="28"/>
      <c r="AZ85" s="48"/>
      <c r="BA85" s="36"/>
      <c r="BC85" s="37" t="s">
        <v>163</v>
      </c>
      <c r="BD85" s="34">
        <v>414006</v>
      </c>
      <c r="BE85" s="28"/>
      <c r="BF85" s="48"/>
      <c r="BG85" s="36"/>
      <c r="BI85" s="37" t="s">
        <v>163</v>
      </c>
      <c r="BJ85" s="34">
        <v>414006</v>
      </c>
      <c r="BK85" s="28"/>
      <c r="BL85" s="48"/>
      <c r="BM85" s="36"/>
      <c r="BO85" s="37" t="s">
        <v>163</v>
      </c>
      <c r="BP85" s="34">
        <v>414006</v>
      </c>
      <c r="BQ85" s="28"/>
      <c r="BR85" s="48"/>
      <c r="BS85" s="36"/>
    </row>
    <row r="86" spans="1:71" ht="24" customHeight="1" hidden="1">
      <c r="A86" s="37" t="s">
        <v>164</v>
      </c>
      <c r="B86" s="69">
        <v>414999</v>
      </c>
      <c r="C86" s="28"/>
      <c r="D86" s="29"/>
      <c r="E86" s="36"/>
      <c r="F86" s="31"/>
      <c r="G86" s="37" t="s">
        <v>164</v>
      </c>
      <c r="H86" s="69">
        <v>414999</v>
      </c>
      <c r="I86" s="28"/>
      <c r="J86" s="32"/>
      <c r="K86" s="36"/>
      <c r="M86" s="37" t="s">
        <v>164</v>
      </c>
      <c r="N86" s="69">
        <v>414999</v>
      </c>
      <c r="O86" s="28"/>
      <c r="P86" s="32"/>
      <c r="Q86" s="36"/>
      <c r="S86" s="37" t="s">
        <v>164</v>
      </c>
      <c r="T86" s="69">
        <v>414999</v>
      </c>
      <c r="U86" s="28"/>
      <c r="V86" s="32"/>
      <c r="W86" s="36"/>
      <c r="Y86" s="37" t="s">
        <v>164</v>
      </c>
      <c r="Z86" s="69">
        <v>414999</v>
      </c>
      <c r="AA86" s="28"/>
      <c r="AB86" s="32"/>
      <c r="AC86" s="36"/>
      <c r="AE86" s="37" t="s">
        <v>164</v>
      </c>
      <c r="AF86" s="69">
        <v>414999</v>
      </c>
      <c r="AG86" s="28"/>
      <c r="AH86" s="32"/>
      <c r="AI86" s="36"/>
      <c r="AK86" s="37" t="s">
        <v>164</v>
      </c>
      <c r="AL86" s="69">
        <v>414999</v>
      </c>
      <c r="AM86" s="28"/>
      <c r="AN86" s="32"/>
      <c r="AO86" s="36"/>
      <c r="AQ86" s="37" t="s">
        <v>164</v>
      </c>
      <c r="AR86" s="69">
        <v>414999</v>
      </c>
      <c r="AS86" s="28"/>
      <c r="AT86" s="32"/>
      <c r="AU86" s="36"/>
      <c r="AW86" s="37" t="s">
        <v>164</v>
      </c>
      <c r="AX86" s="69">
        <v>414999</v>
      </c>
      <c r="AY86" s="28"/>
      <c r="AZ86" s="32"/>
      <c r="BA86" s="36"/>
      <c r="BC86" s="37" t="s">
        <v>164</v>
      </c>
      <c r="BD86" s="69">
        <v>414999</v>
      </c>
      <c r="BE86" s="28"/>
      <c r="BF86" s="32"/>
      <c r="BG86" s="36"/>
      <c r="BI86" s="37" t="s">
        <v>164</v>
      </c>
      <c r="BJ86" s="69">
        <v>414999</v>
      </c>
      <c r="BK86" s="28"/>
      <c r="BL86" s="32"/>
      <c r="BM86" s="36"/>
      <c r="BO86" s="37" t="s">
        <v>164</v>
      </c>
      <c r="BP86" s="69">
        <v>414999</v>
      </c>
      <c r="BQ86" s="28"/>
      <c r="BR86" s="32"/>
      <c r="BS86" s="36"/>
    </row>
    <row r="87" spans="1:71" ht="24">
      <c r="A87" s="33" t="s">
        <v>165</v>
      </c>
      <c r="B87" s="34">
        <v>415000</v>
      </c>
      <c r="C87" s="35">
        <v>230000</v>
      </c>
      <c r="D87" s="29"/>
      <c r="E87" s="36">
        <f>+D87</f>
        <v>0</v>
      </c>
      <c r="F87" s="31"/>
      <c r="G87" s="33" t="s">
        <v>165</v>
      </c>
      <c r="H87" s="34">
        <v>415000</v>
      </c>
      <c r="I87" s="35">
        <v>230000</v>
      </c>
      <c r="J87" s="32"/>
      <c r="K87" s="36">
        <f>+J87</f>
        <v>0</v>
      </c>
      <c r="M87" s="33" t="s">
        <v>165</v>
      </c>
      <c r="N87" s="34">
        <v>415000</v>
      </c>
      <c r="O87" s="35">
        <v>230000</v>
      </c>
      <c r="P87" s="32"/>
      <c r="Q87" s="36"/>
      <c r="S87" s="33" t="s">
        <v>165</v>
      </c>
      <c r="T87" s="34">
        <v>415000</v>
      </c>
      <c r="U87" s="35">
        <v>230000</v>
      </c>
      <c r="V87" s="32"/>
      <c r="W87" s="36"/>
      <c r="Y87" s="33" t="s">
        <v>165</v>
      </c>
      <c r="Z87" s="34">
        <v>415000</v>
      </c>
      <c r="AA87" s="35">
        <v>230000</v>
      </c>
      <c r="AB87" s="32"/>
      <c r="AC87" s="36"/>
      <c r="AE87" s="33" t="s">
        <v>165</v>
      </c>
      <c r="AF87" s="34">
        <v>415000</v>
      </c>
      <c r="AG87" s="35">
        <v>230000</v>
      </c>
      <c r="AH87" s="32"/>
      <c r="AI87" s="36"/>
      <c r="AK87" s="33" t="s">
        <v>165</v>
      </c>
      <c r="AL87" s="34">
        <v>415000</v>
      </c>
      <c r="AM87" s="35">
        <v>230000</v>
      </c>
      <c r="AN87" s="32"/>
      <c r="AO87" s="36"/>
      <c r="AQ87" s="33" t="s">
        <v>165</v>
      </c>
      <c r="AR87" s="34">
        <v>415000</v>
      </c>
      <c r="AS87" s="35">
        <v>230000</v>
      </c>
      <c r="AT87" s="32"/>
      <c r="AU87" s="36"/>
      <c r="AW87" s="33" t="s">
        <v>165</v>
      </c>
      <c r="AX87" s="34">
        <v>415000</v>
      </c>
      <c r="AY87" s="35">
        <v>230000</v>
      </c>
      <c r="AZ87" s="32"/>
      <c r="BA87" s="36"/>
      <c r="BC87" s="33" t="s">
        <v>165</v>
      </c>
      <c r="BD87" s="34">
        <v>415000</v>
      </c>
      <c r="BE87" s="35">
        <v>230000</v>
      </c>
      <c r="BF87" s="32"/>
      <c r="BG87" s="36"/>
      <c r="BI87" s="33" t="s">
        <v>165</v>
      </c>
      <c r="BJ87" s="34">
        <v>415000</v>
      </c>
      <c r="BK87" s="35">
        <v>230000</v>
      </c>
      <c r="BL87" s="32"/>
      <c r="BM87" s="36"/>
      <c r="BO87" s="33" t="s">
        <v>165</v>
      </c>
      <c r="BP87" s="34">
        <v>415000</v>
      </c>
      <c r="BQ87" s="35">
        <v>230000</v>
      </c>
      <c r="BR87" s="32"/>
      <c r="BS87" s="36"/>
    </row>
    <row r="88" spans="1:71" ht="24" customHeight="1" hidden="1">
      <c r="A88" s="37" t="s">
        <v>166</v>
      </c>
      <c r="B88" s="34">
        <v>415001</v>
      </c>
      <c r="C88" s="28"/>
      <c r="D88" s="29"/>
      <c r="E88" s="36">
        <f>+D88</f>
        <v>0</v>
      </c>
      <c r="F88" s="31"/>
      <c r="G88" s="37" t="s">
        <v>166</v>
      </c>
      <c r="H88" s="34">
        <v>415001</v>
      </c>
      <c r="I88" s="28"/>
      <c r="J88" s="32"/>
      <c r="K88" s="36">
        <f>+J88</f>
        <v>0</v>
      </c>
      <c r="M88" s="37" t="s">
        <v>166</v>
      </c>
      <c r="N88" s="34">
        <v>415001</v>
      </c>
      <c r="O88" s="28"/>
      <c r="P88" s="32"/>
      <c r="Q88" s="36">
        <f>+P88</f>
        <v>0</v>
      </c>
      <c r="S88" s="37" t="s">
        <v>166</v>
      </c>
      <c r="T88" s="34">
        <v>415001</v>
      </c>
      <c r="U88" s="28"/>
      <c r="V88" s="32"/>
      <c r="W88" s="36">
        <f>+V88</f>
        <v>0</v>
      </c>
      <c r="Y88" s="37" t="s">
        <v>166</v>
      </c>
      <c r="Z88" s="34">
        <v>415001</v>
      </c>
      <c r="AA88" s="28"/>
      <c r="AB88" s="32"/>
      <c r="AC88" s="36">
        <f>+AB88</f>
        <v>0</v>
      </c>
      <c r="AE88" s="37" t="s">
        <v>166</v>
      </c>
      <c r="AF88" s="34">
        <v>415001</v>
      </c>
      <c r="AG88" s="28"/>
      <c r="AH88" s="32"/>
      <c r="AI88" s="36">
        <f>+AH88</f>
        <v>0</v>
      </c>
      <c r="AK88" s="37" t="s">
        <v>166</v>
      </c>
      <c r="AL88" s="34">
        <v>415001</v>
      </c>
      <c r="AM88" s="28"/>
      <c r="AN88" s="32"/>
      <c r="AO88" s="36">
        <f>+AN88</f>
        <v>0</v>
      </c>
      <c r="AQ88" s="37" t="s">
        <v>166</v>
      </c>
      <c r="AR88" s="34">
        <v>415001</v>
      </c>
      <c r="AS88" s="28"/>
      <c r="AT88" s="32"/>
      <c r="AU88" s="36">
        <f>+AT88</f>
        <v>0</v>
      </c>
      <c r="AW88" s="37" t="s">
        <v>166</v>
      </c>
      <c r="AX88" s="34">
        <v>415001</v>
      </c>
      <c r="AY88" s="28"/>
      <c r="AZ88" s="32"/>
      <c r="BA88" s="36">
        <f>+AZ88</f>
        <v>0</v>
      </c>
      <c r="BC88" s="37" t="s">
        <v>166</v>
      </c>
      <c r="BD88" s="34">
        <v>415001</v>
      </c>
      <c r="BE88" s="28"/>
      <c r="BF88" s="32"/>
      <c r="BG88" s="36">
        <f>+BF88</f>
        <v>0</v>
      </c>
      <c r="BI88" s="37" t="s">
        <v>166</v>
      </c>
      <c r="BJ88" s="34">
        <v>415001</v>
      </c>
      <c r="BK88" s="28"/>
      <c r="BL88" s="32"/>
      <c r="BM88" s="36">
        <f>+BL88</f>
        <v>0</v>
      </c>
      <c r="BO88" s="37" t="s">
        <v>166</v>
      </c>
      <c r="BP88" s="34">
        <v>415001</v>
      </c>
      <c r="BQ88" s="28"/>
      <c r="BR88" s="32"/>
      <c r="BS88" s="36">
        <f>+BR88</f>
        <v>0</v>
      </c>
    </row>
    <row r="89" spans="1:71" ht="24" customHeight="1" hidden="1">
      <c r="A89" s="37" t="s">
        <v>167</v>
      </c>
      <c r="B89" s="34">
        <v>415002</v>
      </c>
      <c r="C89" s="28"/>
      <c r="D89" s="29"/>
      <c r="E89" s="36">
        <f>+D89</f>
        <v>0</v>
      </c>
      <c r="F89" s="31"/>
      <c r="G89" s="37" t="s">
        <v>167</v>
      </c>
      <c r="H89" s="34">
        <v>415002</v>
      </c>
      <c r="I89" s="28"/>
      <c r="J89" s="32"/>
      <c r="K89" s="36">
        <f>+J89</f>
        <v>0</v>
      </c>
      <c r="M89" s="37" t="s">
        <v>167</v>
      </c>
      <c r="N89" s="34">
        <v>415002</v>
      </c>
      <c r="O89" s="28"/>
      <c r="P89" s="32"/>
      <c r="Q89" s="36">
        <f>+P89</f>
        <v>0</v>
      </c>
      <c r="S89" s="37" t="s">
        <v>167</v>
      </c>
      <c r="T89" s="34">
        <v>415002</v>
      </c>
      <c r="U89" s="28"/>
      <c r="V89" s="32"/>
      <c r="W89" s="36">
        <f>+V89</f>
        <v>0</v>
      </c>
      <c r="Y89" s="37" t="s">
        <v>167</v>
      </c>
      <c r="Z89" s="34">
        <v>415002</v>
      </c>
      <c r="AA89" s="28"/>
      <c r="AB89" s="32"/>
      <c r="AC89" s="36">
        <f>+AB89</f>
        <v>0</v>
      </c>
      <c r="AE89" s="37" t="s">
        <v>167</v>
      </c>
      <c r="AF89" s="34">
        <v>415002</v>
      </c>
      <c r="AG89" s="28"/>
      <c r="AH89" s="32"/>
      <c r="AI89" s="36">
        <f>+AH89</f>
        <v>0</v>
      </c>
      <c r="AK89" s="37" t="s">
        <v>167</v>
      </c>
      <c r="AL89" s="34">
        <v>415002</v>
      </c>
      <c r="AM89" s="28"/>
      <c r="AN89" s="32"/>
      <c r="AO89" s="36">
        <f>+AN89</f>
        <v>0</v>
      </c>
      <c r="AQ89" s="37" t="s">
        <v>167</v>
      </c>
      <c r="AR89" s="34">
        <v>415002</v>
      </c>
      <c r="AS89" s="28"/>
      <c r="AT89" s="32"/>
      <c r="AU89" s="36">
        <f>+AT89</f>
        <v>0</v>
      </c>
      <c r="AW89" s="37" t="s">
        <v>167</v>
      </c>
      <c r="AX89" s="34">
        <v>415002</v>
      </c>
      <c r="AY89" s="28"/>
      <c r="AZ89" s="32"/>
      <c r="BA89" s="36">
        <f>+AZ89</f>
        <v>0</v>
      </c>
      <c r="BC89" s="37" t="s">
        <v>167</v>
      </c>
      <c r="BD89" s="34">
        <v>415002</v>
      </c>
      <c r="BE89" s="28"/>
      <c r="BF89" s="32"/>
      <c r="BG89" s="36">
        <f>+BF89</f>
        <v>0</v>
      </c>
      <c r="BI89" s="37" t="s">
        <v>167</v>
      </c>
      <c r="BJ89" s="34">
        <v>415002</v>
      </c>
      <c r="BK89" s="28"/>
      <c r="BL89" s="32"/>
      <c r="BM89" s="36">
        <f>+BL89</f>
        <v>0</v>
      </c>
      <c r="BO89" s="37" t="s">
        <v>167</v>
      </c>
      <c r="BP89" s="34">
        <v>415002</v>
      </c>
      <c r="BQ89" s="28"/>
      <c r="BR89" s="32"/>
      <c r="BS89" s="36">
        <f>+BR89</f>
        <v>0</v>
      </c>
    </row>
    <row r="90" spans="1:71" ht="24" customHeight="1" hidden="1">
      <c r="A90" s="37" t="s">
        <v>168</v>
      </c>
      <c r="B90" s="34">
        <v>415003</v>
      </c>
      <c r="C90" s="28"/>
      <c r="D90" s="29"/>
      <c r="E90" s="36">
        <f>+D90</f>
        <v>0</v>
      </c>
      <c r="F90" s="31"/>
      <c r="G90" s="37" t="s">
        <v>168</v>
      </c>
      <c r="H90" s="34">
        <v>415003</v>
      </c>
      <c r="I90" s="28"/>
      <c r="J90" s="32"/>
      <c r="K90" s="36">
        <f>+J90</f>
        <v>0</v>
      </c>
      <c r="M90" s="37" t="s">
        <v>168</v>
      </c>
      <c r="N90" s="34">
        <v>415003</v>
      </c>
      <c r="O90" s="28"/>
      <c r="P90" s="32"/>
      <c r="Q90" s="36">
        <f>+P90</f>
        <v>0</v>
      </c>
      <c r="S90" s="37" t="s">
        <v>168</v>
      </c>
      <c r="T90" s="34">
        <v>415003</v>
      </c>
      <c r="U90" s="28"/>
      <c r="V90" s="32"/>
      <c r="W90" s="36">
        <f>+V90</f>
        <v>0</v>
      </c>
      <c r="Y90" s="37" t="s">
        <v>168</v>
      </c>
      <c r="Z90" s="34">
        <v>415003</v>
      </c>
      <c r="AA90" s="28"/>
      <c r="AB90" s="32"/>
      <c r="AC90" s="36">
        <f>+AB90</f>
        <v>0</v>
      </c>
      <c r="AE90" s="37" t="s">
        <v>168</v>
      </c>
      <c r="AF90" s="34">
        <v>415003</v>
      </c>
      <c r="AG90" s="28"/>
      <c r="AH90" s="32"/>
      <c r="AI90" s="36">
        <f>+AH90</f>
        <v>0</v>
      </c>
      <c r="AK90" s="37" t="s">
        <v>168</v>
      </c>
      <c r="AL90" s="34">
        <v>415003</v>
      </c>
      <c r="AM90" s="28"/>
      <c r="AN90" s="32"/>
      <c r="AO90" s="36">
        <f>+AN90</f>
        <v>0</v>
      </c>
      <c r="AQ90" s="37" t="s">
        <v>168</v>
      </c>
      <c r="AR90" s="34">
        <v>415003</v>
      </c>
      <c r="AS90" s="28"/>
      <c r="AT90" s="32"/>
      <c r="AU90" s="36">
        <f>+AT90</f>
        <v>0</v>
      </c>
      <c r="AW90" s="37" t="s">
        <v>168</v>
      </c>
      <c r="AX90" s="34">
        <v>415003</v>
      </c>
      <c r="AY90" s="28"/>
      <c r="AZ90" s="32"/>
      <c r="BA90" s="36">
        <f>+AZ90</f>
        <v>0</v>
      </c>
      <c r="BC90" s="37" t="s">
        <v>168</v>
      </c>
      <c r="BD90" s="34">
        <v>415003</v>
      </c>
      <c r="BE90" s="28"/>
      <c r="BF90" s="32"/>
      <c r="BG90" s="36">
        <f>+BF90</f>
        <v>0</v>
      </c>
      <c r="BI90" s="37" t="s">
        <v>168</v>
      </c>
      <c r="BJ90" s="34">
        <v>415003</v>
      </c>
      <c r="BK90" s="28"/>
      <c r="BL90" s="32"/>
      <c r="BM90" s="36">
        <f>+BL90</f>
        <v>0</v>
      </c>
      <c r="BO90" s="37" t="s">
        <v>168</v>
      </c>
      <c r="BP90" s="34">
        <v>415003</v>
      </c>
      <c r="BQ90" s="28"/>
      <c r="BR90" s="32"/>
      <c r="BS90" s="36">
        <f>+BR90</f>
        <v>0</v>
      </c>
    </row>
    <row r="91" spans="1:71" ht="24">
      <c r="A91" s="37" t="s">
        <v>169</v>
      </c>
      <c r="B91" s="34">
        <v>415004</v>
      </c>
      <c r="C91" s="28">
        <v>200000</v>
      </c>
      <c r="D91" s="70">
        <v>31700</v>
      </c>
      <c r="E91" s="36">
        <f>+D91</f>
        <v>31700</v>
      </c>
      <c r="F91" s="31"/>
      <c r="G91" s="37" t="s">
        <v>169</v>
      </c>
      <c r="H91" s="34">
        <v>415004</v>
      </c>
      <c r="I91" s="28">
        <v>200000</v>
      </c>
      <c r="J91" s="40"/>
      <c r="K91" s="36">
        <f aca="true" t="shared" si="12" ref="K91:K96">+D91+J91</f>
        <v>31700</v>
      </c>
      <c r="M91" s="37" t="s">
        <v>169</v>
      </c>
      <c r="N91" s="34">
        <v>415004</v>
      </c>
      <c r="O91" s="28">
        <v>200000</v>
      </c>
      <c r="P91" s="40">
        <v>10000</v>
      </c>
      <c r="Q91" s="36">
        <f aca="true" t="shared" si="13" ref="Q91:Q96">+D91+J91+P91</f>
        <v>41700</v>
      </c>
      <c r="S91" s="37" t="s">
        <v>169</v>
      </c>
      <c r="T91" s="34">
        <v>415004</v>
      </c>
      <c r="U91" s="28">
        <v>200000</v>
      </c>
      <c r="V91" s="40"/>
      <c r="W91" s="36">
        <f aca="true" t="shared" si="14" ref="W91:W96">+D91+J91+P91+V91</f>
        <v>41700</v>
      </c>
      <c r="Y91" s="37" t="s">
        <v>169</v>
      </c>
      <c r="Z91" s="34">
        <v>415004</v>
      </c>
      <c r="AA91" s="28">
        <v>200000</v>
      </c>
      <c r="AB91" s="40">
        <f>26000+1400</f>
        <v>27400</v>
      </c>
      <c r="AC91" s="36">
        <f aca="true" t="shared" si="15" ref="AC91:AC96">+J91+P91+V91+AB91+D91</f>
        <v>69100</v>
      </c>
      <c r="AE91" s="37" t="s">
        <v>169</v>
      </c>
      <c r="AF91" s="34">
        <v>415004</v>
      </c>
      <c r="AG91" s="28">
        <v>200000</v>
      </c>
      <c r="AH91" s="40"/>
      <c r="AI91" s="36">
        <f aca="true" t="shared" si="16" ref="AI91:AI96">+P91+V91+AB91+AH91+J91+D91</f>
        <v>69100</v>
      </c>
      <c r="AK91" s="37" t="s">
        <v>169</v>
      </c>
      <c r="AL91" s="34">
        <v>415004</v>
      </c>
      <c r="AM91" s="28">
        <v>200000</v>
      </c>
      <c r="AN91" s="40"/>
      <c r="AO91" s="36">
        <f aca="true" t="shared" si="17" ref="AO91:AO96">+V91+AB91+AH91+AN91+P91+J91+D91</f>
        <v>69100</v>
      </c>
      <c r="AQ91" s="37" t="s">
        <v>169</v>
      </c>
      <c r="AR91" s="34">
        <v>415004</v>
      </c>
      <c r="AS91" s="28">
        <v>200000</v>
      </c>
      <c r="AT91" s="40">
        <v>40700</v>
      </c>
      <c r="AU91" s="36">
        <f aca="true" t="shared" si="18" ref="AU91:AU96">+AB91+AH91+AN91+AT91+V91+P91+J91+D91</f>
        <v>109800</v>
      </c>
      <c r="AW91" s="37" t="s">
        <v>169</v>
      </c>
      <c r="AX91" s="34">
        <v>415004</v>
      </c>
      <c r="AY91" s="28">
        <v>200000</v>
      </c>
      <c r="AZ91" s="40">
        <v>6600</v>
      </c>
      <c r="BA91" s="36">
        <f aca="true" t="shared" si="19" ref="BA91:BA96">+AH91+AN91+AT91+AZ91+AB91+V91+P91+J91+D91</f>
        <v>116400</v>
      </c>
      <c r="BC91" s="37" t="s">
        <v>169</v>
      </c>
      <c r="BD91" s="34">
        <v>415004</v>
      </c>
      <c r="BE91" s="28">
        <v>200000</v>
      </c>
      <c r="BF91" s="40">
        <v>30600</v>
      </c>
      <c r="BG91" s="41">
        <f aca="true" t="shared" si="20" ref="BG91:BG96">+AN91+AT91+AZ91+BF91+AH91+AB91+V91+P91+J91+D91</f>
        <v>147000</v>
      </c>
      <c r="BI91" s="37" t="s">
        <v>169</v>
      </c>
      <c r="BJ91" s="34">
        <v>415004</v>
      </c>
      <c r="BK91" s="28">
        <v>200000</v>
      </c>
      <c r="BL91" s="40">
        <v>5100</v>
      </c>
      <c r="BM91" s="36">
        <f aca="true" t="shared" si="21" ref="BM91:BM96">+AT91+AZ91+BF91+BL91+AN91+AH91+AB91+V91+P91+J91+D91</f>
        <v>152100</v>
      </c>
      <c r="BO91" s="37" t="s">
        <v>169</v>
      </c>
      <c r="BP91" s="34">
        <v>415004</v>
      </c>
      <c r="BQ91" s="28">
        <v>200000</v>
      </c>
      <c r="BR91" s="40"/>
      <c r="BS91" s="36">
        <f aca="true" t="shared" si="22" ref="BS91:BS96">+AZ91+BF91+BL91+BR91+AT91+AN91+AH91+AB91+V91+P91+J91+D91</f>
        <v>152100</v>
      </c>
    </row>
    <row r="92" spans="1:71" ht="24" customHeight="1" hidden="1">
      <c r="A92" s="37" t="s">
        <v>170</v>
      </c>
      <c r="B92" s="34">
        <v>415005</v>
      </c>
      <c r="C92" s="28"/>
      <c r="D92" s="29"/>
      <c r="E92" s="36"/>
      <c r="F92" s="31"/>
      <c r="G92" s="37" t="s">
        <v>170</v>
      </c>
      <c r="H92" s="34">
        <v>415005</v>
      </c>
      <c r="I92" s="28"/>
      <c r="J92" s="32"/>
      <c r="K92" s="36">
        <f t="shared" si="12"/>
        <v>0</v>
      </c>
      <c r="M92" s="37" t="s">
        <v>170</v>
      </c>
      <c r="N92" s="34">
        <v>415005</v>
      </c>
      <c r="O92" s="28"/>
      <c r="P92" s="32"/>
      <c r="Q92" s="36">
        <f t="shared" si="13"/>
        <v>0</v>
      </c>
      <c r="S92" s="37" t="s">
        <v>170</v>
      </c>
      <c r="T92" s="34">
        <v>415005</v>
      </c>
      <c r="U92" s="28"/>
      <c r="V92" s="32"/>
      <c r="W92" s="36">
        <f t="shared" si="14"/>
        <v>0</v>
      </c>
      <c r="Y92" s="37" t="s">
        <v>170</v>
      </c>
      <c r="Z92" s="34">
        <v>415005</v>
      </c>
      <c r="AA92" s="28"/>
      <c r="AB92" s="32"/>
      <c r="AC92" s="36">
        <f t="shared" si="15"/>
        <v>0</v>
      </c>
      <c r="AE92" s="37" t="s">
        <v>170</v>
      </c>
      <c r="AF92" s="34">
        <v>415005</v>
      </c>
      <c r="AG92" s="28"/>
      <c r="AH92" s="32"/>
      <c r="AI92" s="36">
        <f t="shared" si="16"/>
        <v>0</v>
      </c>
      <c r="AK92" s="37" t="s">
        <v>170</v>
      </c>
      <c r="AL92" s="34">
        <v>415005</v>
      </c>
      <c r="AM92" s="28"/>
      <c r="AN92" s="32"/>
      <c r="AO92" s="36">
        <f t="shared" si="17"/>
        <v>0</v>
      </c>
      <c r="AQ92" s="37" t="s">
        <v>170</v>
      </c>
      <c r="AR92" s="34">
        <v>415005</v>
      </c>
      <c r="AS92" s="28"/>
      <c r="AT92" s="32"/>
      <c r="AU92" s="36">
        <f t="shared" si="18"/>
        <v>0</v>
      </c>
      <c r="AW92" s="37" t="s">
        <v>170</v>
      </c>
      <c r="AX92" s="34">
        <v>415005</v>
      </c>
      <c r="AY92" s="28"/>
      <c r="AZ92" s="32"/>
      <c r="BA92" s="36">
        <f t="shared" si="19"/>
        <v>0</v>
      </c>
      <c r="BC92" s="37" t="s">
        <v>170</v>
      </c>
      <c r="BD92" s="34">
        <v>415005</v>
      </c>
      <c r="BE92" s="28"/>
      <c r="BF92" s="32"/>
      <c r="BG92" s="36">
        <f t="shared" si="20"/>
        <v>0</v>
      </c>
      <c r="BI92" s="37" t="s">
        <v>170</v>
      </c>
      <c r="BJ92" s="34">
        <v>415005</v>
      </c>
      <c r="BK92" s="28"/>
      <c r="BL92" s="32"/>
      <c r="BM92" s="36">
        <f t="shared" si="21"/>
        <v>0</v>
      </c>
      <c r="BO92" s="37" t="s">
        <v>170</v>
      </c>
      <c r="BP92" s="34">
        <v>415005</v>
      </c>
      <c r="BQ92" s="28"/>
      <c r="BR92" s="32"/>
      <c r="BS92" s="36">
        <f t="shared" si="22"/>
        <v>0</v>
      </c>
    </row>
    <row r="93" spans="1:71" ht="24" customHeight="1" hidden="1">
      <c r="A93" s="51" t="s">
        <v>171</v>
      </c>
      <c r="B93" s="52">
        <v>415006</v>
      </c>
      <c r="C93" s="53"/>
      <c r="D93" s="71"/>
      <c r="E93" s="56"/>
      <c r="F93" s="31"/>
      <c r="G93" s="51" t="s">
        <v>171</v>
      </c>
      <c r="H93" s="52">
        <v>415006</v>
      </c>
      <c r="I93" s="53"/>
      <c r="J93" s="72"/>
      <c r="K93" s="36">
        <f t="shared" si="12"/>
        <v>0</v>
      </c>
      <c r="M93" s="51" t="s">
        <v>171</v>
      </c>
      <c r="N93" s="52">
        <v>415006</v>
      </c>
      <c r="O93" s="53"/>
      <c r="P93" s="72"/>
      <c r="Q93" s="36">
        <f t="shared" si="13"/>
        <v>0</v>
      </c>
      <c r="S93" s="51" t="s">
        <v>171</v>
      </c>
      <c r="T93" s="52">
        <v>415006</v>
      </c>
      <c r="U93" s="53"/>
      <c r="V93" s="72"/>
      <c r="W93" s="36">
        <f t="shared" si="14"/>
        <v>0</v>
      </c>
      <c r="Y93" s="51" t="s">
        <v>171</v>
      </c>
      <c r="Z93" s="52">
        <v>415006</v>
      </c>
      <c r="AA93" s="53"/>
      <c r="AB93" s="72"/>
      <c r="AC93" s="36">
        <f t="shared" si="15"/>
        <v>0</v>
      </c>
      <c r="AE93" s="51" t="s">
        <v>171</v>
      </c>
      <c r="AF93" s="52">
        <v>415006</v>
      </c>
      <c r="AG93" s="53"/>
      <c r="AH93" s="72"/>
      <c r="AI93" s="36">
        <f t="shared" si="16"/>
        <v>0</v>
      </c>
      <c r="AK93" s="51" t="s">
        <v>171</v>
      </c>
      <c r="AL93" s="52">
        <v>415006</v>
      </c>
      <c r="AM93" s="53"/>
      <c r="AN93" s="72"/>
      <c r="AO93" s="36">
        <f t="shared" si="17"/>
        <v>0</v>
      </c>
      <c r="AQ93" s="51" t="s">
        <v>171</v>
      </c>
      <c r="AR93" s="52">
        <v>415006</v>
      </c>
      <c r="AS93" s="53"/>
      <c r="AT93" s="72"/>
      <c r="AU93" s="36">
        <f t="shared" si="18"/>
        <v>0</v>
      </c>
      <c r="AW93" s="51" t="s">
        <v>171</v>
      </c>
      <c r="AX93" s="52">
        <v>415006</v>
      </c>
      <c r="AY93" s="53"/>
      <c r="AZ93" s="72"/>
      <c r="BA93" s="36">
        <f t="shared" si="19"/>
        <v>0</v>
      </c>
      <c r="BC93" s="51" t="s">
        <v>171</v>
      </c>
      <c r="BD93" s="52">
        <v>415006</v>
      </c>
      <c r="BE93" s="53"/>
      <c r="BF93" s="72"/>
      <c r="BG93" s="36">
        <f t="shared" si="20"/>
        <v>0</v>
      </c>
      <c r="BI93" s="51" t="s">
        <v>171</v>
      </c>
      <c r="BJ93" s="52">
        <v>415006</v>
      </c>
      <c r="BK93" s="53"/>
      <c r="BL93" s="72"/>
      <c r="BM93" s="36">
        <f t="shared" si="21"/>
        <v>0</v>
      </c>
      <c r="BO93" s="51" t="s">
        <v>171</v>
      </c>
      <c r="BP93" s="52">
        <v>415006</v>
      </c>
      <c r="BQ93" s="53"/>
      <c r="BR93" s="72"/>
      <c r="BS93" s="36">
        <f t="shared" si="22"/>
        <v>0</v>
      </c>
    </row>
    <row r="94" spans="1:71" ht="24" customHeight="1" hidden="1">
      <c r="A94" s="37" t="s">
        <v>172</v>
      </c>
      <c r="B94" s="34">
        <v>415007</v>
      </c>
      <c r="C94" s="28"/>
      <c r="D94" s="29"/>
      <c r="E94" s="36"/>
      <c r="F94" s="31"/>
      <c r="G94" s="37" t="s">
        <v>172</v>
      </c>
      <c r="H94" s="34">
        <v>415007</v>
      </c>
      <c r="I94" s="28"/>
      <c r="J94" s="32"/>
      <c r="K94" s="36">
        <f t="shared" si="12"/>
        <v>0</v>
      </c>
      <c r="M94" s="37" t="s">
        <v>172</v>
      </c>
      <c r="N94" s="34">
        <v>415007</v>
      </c>
      <c r="O94" s="28"/>
      <c r="P94" s="32"/>
      <c r="Q94" s="36">
        <f t="shared" si="13"/>
        <v>0</v>
      </c>
      <c r="S94" s="37" t="s">
        <v>172</v>
      </c>
      <c r="T94" s="34">
        <v>415007</v>
      </c>
      <c r="U94" s="28"/>
      <c r="V94" s="32"/>
      <c r="W94" s="36">
        <f t="shared" si="14"/>
        <v>0</v>
      </c>
      <c r="Y94" s="37" t="s">
        <v>172</v>
      </c>
      <c r="Z94" s="34">
        <v>415007</v>
      </c>
      <c r="AA94" s="28"/>
      <c r="AB94" s="32"/>
      <c r="AC94" s="36">
        <f t="shared" si="15"/>
        <v>0</v>
      </c>
      <c r="AE94" s="37" t="s">
        <v>172</v>
      </c>
      <c r="AF94" s="34">
        <v>415007</v>
      </c>
      <c r="AG94" s="28"/>
      <c r="AH94" s="32"/>
      <c r="AI94" s="36">
        <f t="shared" si="16"/>
        <v>0</v>
      </c>
      <c r="AK94" s="37" t="s">
        <v>172</v>
      </c>
      <c r="AL94" s="34">
        <v>415007</v>
      </c>
      <c r="AM94" s="28"/>
      <c r="AN94" s="32"/>
      <c r="AO94" s="36">
        <f t="shared" si="17"/>
        <v>0</v>
      </c>
      <c r="AQ94" s="37" t="s">
        <v>172</v>
      </c>
      <c r="AR94" s="34">
        <v>415007</v>
      </c>
      <c r="AS94" s="28"/>
      <c r="AT94" s="32"/>
      <c r="AU94" s="36">
        <f t="shared" si="18"/>
        <v>0</v>
      </c>
      <c r="AW94" s="37" t="s">
        <v>172</v>
      </c>
      <c r="AX94" s="34">
        <v>415007</v>
      </c>
      <c r="AY94" s="28"/>
      <c r="AZ94" s="32"/>
      <c r="BA94" s="36">
        <f t="shared" si="19"/>
        <v>0</v>
      </c>
      <c r="BC94" s="37" t="s">
        <v>172</v>
      </c>
      <c r="BD94" s="34">
        <v>415007</v>
      </c>
      <c r="BE94" s="28"/>
      <c r="BF94" s="32"/>
      <c r="BG94" s="36">
        <f t="shared" si="20"/>
        <v>0</v>
      </c>
      <c r="BI94" s="37" t="s">
        <v>172</v>
      </c>
      <c r="BJ94" s="34">
        <v>415007</v>
      </c>
      <c r="BK94" s="28"/>
      <c r="BL94" s="32"/>
      <c r="BM94" s="36">
        <f t="shared" si="21"/>
        <v>0</v>
      </c>
      <c r="BO94" s="37" t="s">
        <v>172</v>
      </c>
      <c r="BP94" s="34">
        <v>415007</v>
      </c>
      <c r="BQ94" s="28"/>
      <c r="BR94" s="32"/>
      <c r="BS94" s="36">
        <f t="shared" si="22"/>
        <v>0</v>
      </c>
    </row>
    <row r="95" spans="1:71" ht="24" customHeight="1" hidden="1">
      <c r="A95" s="37" t="s">
        <v>173</v>
      </c>
      <c r="B95" s="34">
        <v>415008</v>
      </c>
      <c r="C95" s="28"/>
      <c r="D95" s="29"/>
      <c r="E95" s="36"/>
      <c r="F95" s="31"/>
      <c r="G95" s="37" t="s">
        <v>173</v>
      </c>
      <c r="H95" s="34">
        <v>415008</v>
      </c>
      <c r="I95" s="28"/>
      <c r="J95" s="32"/>
      <c r="K95" s="36">
        <f t="shared" si="12"/>
        <v>0</v>
      </c>
      <c r="M95" s="37" t="s">
        <v>173</v>
      </c>
      <c r="N95" s="34">
        <v>415008</v>
      </c>
      <c r="O95" s="28"/>
      <c r="P95" s="32"/>
      <c r="Q95" s="36">
        <f t="shared" si="13"/>
        <v>0</v>
      </c>
      <c r="S95" s="37" t="s">
        <v>173</v>
      </c>
      <c r="T95" s="34">
        <v>415008</v>
      </c>
      <c r="U95" s="28"/>
      <c r="V95" s="32"/>
      <c r="W95" s="36">
        <f t="shared" si="14"/>
        <v>0</v>
      </c>
      <c r="Y95" s="37" t="s">
        <v>173</v>
      </c>
      <c r="Z95" s="34">
        <v>415008</v>
      </c>
      <c r="AA95" s="28"/>
      <c r="AB95" s="32"/>
      <c r="AC95" s="36">
        <f t="shared" si="15"/>
        <v>0</v>
      </c>
      <c r="AE95" s="37" t="s">
        <v>173</v>
      </c>
      <c r="AF95" s="34">
        <v>415008</v>
      </c>
      <c r="AG95" s="28"/>
      <c r="AH95" s="32"/>
      <c r="AI95" s="36">
        <f t="shared" si="16"/>
        <v>0</v>
      </c>
      <c r="AK95" s="37" t="s">
        <v>173</v>
      </c>
      <c r="AL95" s="34">
        <v>415008</v>
      </c>
      <c r="AM95" s="28"/>
      <c r="AN95" s="32"/>
      <c r="AO95" s="36">
        <f t="shared" si="17"/>
        <v>0</v>
      </c>
      <c r="AQ95" s="37" t="s">
        <v>173</v>
      </c>
      <c r="AR95" s="34">
        <v>415008</v>
      </c>
      <c r="AS95" s="28"/>
      <c r="AT95" s="32"/>
      <c r="AU95" s="36">
        <f t="shared" si="18"/>
        <v>0</v>
      </c>
      <c r="AW95" s="37" t="s">
        <v>173</v>
      </c>
      <c r="AX95" s="34">
        <v>415008</v>
      </c>
      <c r="AY95" s="28"/>
      <c r="AZ95" s="32"/>
      <c r="BA95" s="36">
        <f t="shared" si="19"/>
        <v>0</v>
      </c>
      <c r="BC95" s="37" t="s">
        <v>173</v>
      </c>
      <c r="BD95" s="34">
        <v>415008</v>
      </c>
      <c r="BE95" s="28"/>
      <c r="BF95" s="32"/>
      <c r="BG95" s="36">
        <f t="shared" si="20"/>
        <v>0</v>
      </c>
      <c r="BI95" s="37" t="s">
        <v>173</v>
      </c>
      <c r="BJ95" s="34">
        <v>415008</v>
      </c>
      <c r="BK95" s="28"/>
      <c r="BL95" s="32"/>
      <c r="BM95" s="36">
        <f t="shared" si="21"/>
        <v>0</v>
      </c>
      <c r="BO95" s="37" t="s">
        <v>173</v>
      </c>
      <c r="BP95" s="34">
        <v>415008</v>
      </c>
      <c r="BQ95" s="28"/>
      <c r="BR95" s="32"/>
      <c r="BS95" s="36">
        <f t="shared" si="22"/>
        <v>0</v>
      </c>
    </row>
    <row r="96" spans="1:71" ht="24">
      <c r="A96" s="37" t="s">
        <v>174</v>
      </c>
      <c r="B96" s="34">
        <v>415999</v>
      </c>
      <c r="C96" s="28">
        <v>30000</v>
      </c>
      <c r="D96" s="73">
        <v>20</v>
      </c>
      <c r="E96" s="36">
        <f>+D96</f>
        <v>20</v>
      </c>
      <c r="F96" s="31"/>
      <c r="G96" s="37" t="s">
        <v>174</v>
      </c>
      <c r="H96" s="34">
        <v>415999</v>
      </c>
      <c r="I96" s="28">
        <v>30000</v>
      </c>
      <c r="J96" s="48">
        <v>260</v>
      </c>
      <c r="K96" s="36">
        <f t="shared" si="12"/>
        <v>280</v>
      </c>
      <c r="M96" s="37" t="s">
        <v>174</v>
      </c>
      <c r="N96" s="34">
        <v>415999</v>
      </c>
      <c r="O96" s="28">
        <v>30000</v>
      </c>
      <c r="P96" s="48">
        <v>1640</v>
      </c>
      <c r="Q96" s="36">
        <f t="shared" si="13"/>
        <v>1920</v>
      </c>
      <c r="S96" s="37" t="s">
        <v>174</v>
      </c>
      <c r="T96" s="34">
        <v>415999</v>
      </c>
      <c r="U96" s="28">
        <v>30000</v>
      </c>
      <c r="V96" s="48">
        <v>50</v>
      </c>
      <c r="W96" s="36">
        <f t="shared" si="14"/>
        <v>1970</v>
      </c>
      <c r="Y96" s="37" t="s">
        <v>174</v>
      </c>
      <c r="Z96" s="34">
        <v>415999</v>
      </c>
      <c r="AA96" s="28">
        <v>30000</v>
      </c>
      <c r="AB96" s="48">
        <v>134</v>
      </c>
      <c r="AC96" s="36">
        <f t="shared" si="15"/>
        <v>2104</v>
      </c>
      <c r="AE96" s="37" t="s">
        <v>174</v>
      </c>
      <c r="AF96" s="34">
        <v>415999</v>
      </c>
      <c r="AG96" s="28">
        <v>30000</v>
      </c>
      <c r="AH96" s="48">
        <v>510</v>
      </c>
      <c r="AI96" s="36">
        <f t="shared" si="16"/>
        <v>2614</v>
      </c>
      <c r="AK96" s="37" t="s">
        <v>174</v>
      </c>
      <c r="AL96" s="34">
        <v>415999</v>
      </c>
      <c r="AM96" s="28">
        <v>30000</v>
      </c>
      <c r="AN96" s="48">
        <v>200</v>
      </c>
      <c r="AO96" s="36">
        <f t="shared" si="17"/>
        <v>2814</v>
      </c>
      <c r="AQ96" s="37" t="s">
        <v>174</v>
      </c>
      <c r="AR96" s="34">
        <v>415999</v>
      </c>
      <c r="AS96" s="28">
        <v>30000</v>
      </c>
      <c r="AT96" s="48">
        <v>680</v>
      </c>
      <c r="AU96" s="36">
        <f t="shared" si="18"/>
        <v>3494</v>
      </c>
      <c r="AW96" s="37" t="s">
        <v>174</v>
      </c>
      <c r="AX96" s="34">
        <v>415999</v>
      </c>
      <c r="AY96" s="28">
        <v>30000</v>
      </c>
      <c r="AZ96" s="48">
        <v>550</v>
      </c>
      <c r="BA96" s="36">
        <f t="shared" si="19"/>
        <v>4044</v>
      </c>
      <c r="BC96" s="37" t="s">
        <v>174</v>
      </c>
      <c r="BD96" s="34">
        <v>415999</v>
      </c>
      <c r="BE96" s="28">
        <v>30000</v>
      </c>
      <c r="BF96" s="48">
        <v>1680</v>
      </c>
      <c r="BG96" s="36">
        <f t="shared" si="20"/>
        <v>5724</v>
      </c>
      <c r="BI96" s="37" t="s">
        <v>174</v>
      </c>
      <c r="BJ96" s="34">
        <v>415999</v>
      </c>
      <c r="BK96" s="28">
        <v>30000</v>
      </c>
      <c r="BL96" s="48">
        <v>20</v>
      </c>
      <c r="BM96" s="36">
        <f t="shared" si="21"/>
        <v>5744</v>
      </c>
      <c r="BO96" s="37" t="s">
        <v>174</v>
      </c>
      <c r="BP96" s="34">
        <v>415999</v>
      </c>
      <c r="BQ96" s="28">
        <v>30000</v>
      </c>
      <c r="BR96" s="48"/>
      <c r="BS96" s="36">
        <f t="shared" si="22"/>
        <v>5744</v>
      </c>
    </row>
    <row r="97" spans="1:71" ht="24">
      <c r="A97" s="43" t="s">
        <v>92</v>
      </c>
      <c r="B97" s="69"/>
      <c r="C97" s="44">
        <f>SUM(C88:C96)</f>
        <v>230000</v>
      </c>
      <c r="D97" s="67">
        <f>SUM(D88:D96)</f>
        <v>31720</v>
      </c>
      <c r="E97" s="45">
        <f>SUM(E88:E96)</f>
        <v>31720</v>
      </c>
      <c r="F97" s="31"/>
      <c r="G97" s="43" t="s">
        <v>92</v>
      </c>
      <c r="H97" s="69"/>
      <c r="I97" s="44">
        <f>SUM(I88:I96)</f>
        <v>230000</v>
      </c>
      <c r="J97" s="68">
        <f>SUM(J88:J96)</f>
        <v>260</v>
      </c>
      <c r="K97" s="45">
        <f>SUM(K88:K96)</f>
        <v>31980</v>
      </c>
      <c r="M97" s="43" t="s">
        <v>92</v>
      </c>
      <c r="N97" s="69"/>
      <c r="O97" s="44">
        <f>SUM(O88:O96)</f>
        <v>230000</v>
      </c>
      <c r="P97" s="68">
        <f>SUM(P88:P96)</f>
        <v>11640</v>
      </c>
      <c r="Q97" s="45">
        <f>SUM(Q88:Q96)</f>
        <v>43620</v>
      </c>
      <c r="S97" s="43" t="s">
        <v>92</v>
      </c>
      <c r="T97" s="69"/>
      <c r="U97" s="44">
        <f>SUM(U88:U96)</f>
        <v>230000</v>
      </c>
      <c r="V97" s="68">
        <f>SUM(V88:V96)</f>
        <v>50</v>
      </c>
      <c r="W97" s="45">
        <f>SUM(W88:W96)</f>
        <v>43670</v>
      </c>
      <c r="Y97" s="43" t="s">
        <v>92</v>
      </c>
      <c r="Z97" s="69"/>
      <c r="AA97" s="44">
        <f>SUM(AA88:AA96)</f>
        <v>230000</v>
      </c>
      <c r="AB97" s="68">
        <f>SUM(AB88:AB96)</f>
        <v>27534</v>
      </c>
      <c r="AC97" s="45">
        <f>SUM(AC88:AC96)</f>
        <v>71204</v>
      </c>
      <c r="AE97" s="43" t="s">
        <v>92</v>
      </c>
      <c r="AF97" s="69"/>
      <c r="AG97" s="44">
        <f>SUM(AG88:AG96)</f>
        <v>230000</v>
      </c>
      <c r="AH97" s="68">
        <f>SUM(AH88:AH96)</f>
        <v>510</v>
      </c>
      <c r="AI97" s="45">
        <f>SUM(AI88:AI96)</f>
        <v>71714</v>
      </c>
      <c r="AK97" s="43" t="s">
        <v>92</v>
      </c>
      <c r="AL97" s="69"/>
      <c r="AM97" s="44">
        <f>SUM(AM88:AM96)</f>
        <v>230000</v>
      </c>
      <c r="AN97" s="68">
        <f>SUM(AN88:AN96)</f>
        <v>200</v>
      </c>
      <c r="AO97" s="45">
        <f>SUM(AO88:AO96)</f>
        <v>71914</v>
      </c>
      <c r="AQ97" s="43" t="s">
        <v>92</v>
      </c>
      <c r="AR97" s="69"/>
      <c r="AS97" s="44">
        <f>SUM(AS88:AS96)</f>
        <v>230000</v>
      </c>
      <c r="AT97" s="68">
        <f>SUM(AT88:AT96)</f>
        <v>41380</v>
      </c>
      <c r="AU97" s="45">
        <f>SUM(AU88:AU96)</f>
        <v>113294</v>
      </c>
      <c r="AW97" s="43" t="s">
        <v>92</v>
      </c>
      <c r="AX97" s="69"/>
      <c r="AY97" s="44">
        <f>SUM(AY88:AY96)</f>
        <v>230000</v>
      </c>
      <c r="AZ97" s="68">
        <f>SUM(AZ88:AZ96)</f>
        <v>7150</v>
      </c>
      <c r="BA97" s="45">
        <f>SUM(BA88:BA96)</f>
        <v>120444</v>
      </c>
      <c r="BC97" s="43" t="s">
        <v>92</v>
      </c>
      <c r="BD97" s="69"/>
      <c r="BE97" s="44">
        <f>SUM(BE88:BE96)</f>
        <v>230000</v>
      </c>
      <c r="BF97" s="68">
        <f>SUM(BF88:BF96)</f>
        <v>32280</v>
      </c>
      <c r="BG97" s="45">
        <f>SUM(BG88:BG96)</f>
        <v>152724</v>
      </c>
      <c r="BI97" s="43" t="s">
        <v>92</v>
      </c>
      <c r="BJ97" s="69"/>
      <c r="BK97" s="44">
        <f>SUM(BK88:BK96)</f>
        <v>230000</v>
      </c>
      <c r="BL97" s="68">
        <f>SUM(BL88:BL96)</f>
        <v>5120</v>
      </c>
      <c r="BM97" s="45">
        <f>SUM(BM88:BM96)</f>
        <v>157844</v>
      </c>
      <c r="BN97" s="42"/>
      <c r="BO97" s="43" t="s">
        <v>92</v>
      </c>
      <c r="BP97" s="69"/>
      <c r="BQ97" s="44">
        <f>SUM(BQ88:BQ96)</f>
        <v>230000</v>
      </c>
      <c r="BR97" s="68">
        <f>SUM(BR88:BR96)</f>
        <v>0</v>
      </c>
      <c r="BS97" s="45">
        <f>SUM(BS88:BS96)</f>
        <v>157844</v>
      </c>
    </row>
    <row r="98" spans="1:71" ht="24">
      <c r="A98" s="33" t="s">
        <v>175</v>
      </c>
      <c r="B98" s="34">
        <v>416000</v>
      </c>
      <c r="C98" s="35">
        <v>10000</v>
      </c>
      <c r="D98" s="29"/>
      <c r="E98" s="36"/>
      <c r="F98" s="31"/>
      <c r="G98" s="33" t="s">
        <v>175</v>
      </c>
      <c r="H98" s="34">
        <v>416000</v>
      </c>
      <c r="I98" s="35">
        <v>10000</v>
      </c>
      <c r="J98" s="32"/>
      <c r="K98" s="36"/>
      <c r="M98" s="33" t="s">
        <v>175</v>
      </c>
      <c r="N98" s="34">
        <v>416000</v>
      </c>
      <c r="O98" s="35">
        <v>10000</v>
      </c>
      <c r="P98" s="32"/>
      <c r="Q98" s="36"/>
      <c r="S98" s="33" t="s">
        <v>175</v>
      </c>
      <c r="T98" s="34">
        <v>416000</v>
      </c>
      <c r="U98" s="35">
        <v>10000</v>
      </c>
      <c r="V98" s="32"/>
      <c r="W98" s="36"/>
      <c r="Y98" s="33" t="s">
        <v>175</v>
      </c>
      <c r="Z98" s="34">
        <v>416000</v>
      </c>
      <c r="AA98" s="35">
        <v>10000</v>
      </c>
      <c r="AB98" s="32"/>
      <c r="AC98" s="36"/>
      <c r="AE98" s="33" t="s">
        <v>175</v>
      </c>
      <c r="AF98" s="34">
        <v>416000</v>
      </c>
      <c r="AG98" s="35">
        <v>10000</v>
      </c>
      <c r="AH98" s="32"/>
      <c r="AI98" s="36"/>
      <c r="AK98" s="33" t="s">
        <v>175</v>
      </c>
      <c r="AL98" s="34">
        <v>416000</v>
      </c>
      <c r="AM98" s="35">
        <v>10000</v>
      </c>
      <c r="AN98" s="32"/>
      <c r="AO98" s="36"/>
      <c r="AQ98" s="33" t="s">
        <v>175</v>
      </c>
      <c r="AR98" s="34">
        <v>416000</v>
      </c>
      <c r="AS98" s="35">
        <v>10000</v>
      </c>
      <c r="AT98" s="32"/>
      <c r="AU98" s="36"/>
      <c r="AW98" s="33" t="s">
        <v>175</v>
      </c>
      <c r="AX98" s="34">
        <v>416000</v>
      </c>
      <c r="AY98" s="35">
        <v>10000</v>
      </c>
      <c r="AZ98" s="32"/>
      <c r="BA98" s="36"/>
      <c r="BC98" s="33" t="s">
        <v>175</v>
      </c>
      <c r="BD98" s="34">
        <v>416000</v>
      </c>
      <c r="BE98" s="35">
        <v>10000</v>
      </c>
      <c r="BF98" s="32"/>
      <c r="BG98" s="36"/>
      <c r="BI98" s="33" t="s">
        <v>175</v>
      </c>
      <c r="BJ98" s="34">
        <v>416000</v>
      </c>
      <c r="BK98" s="35">
        <v>10000</v>
      </c>
      <c r="BL98" s="32"/>
      <c r="BM98" s="36"/>
      <c r="BO98" s="33" t="s">
        <v>175</v>
      </c>
      <c r="BP98" s="34">
        <v>416000</v>
      </c>
      <c r="BQ98" s="35">
        <v>10000</v>
      </c>
      <c r="BR98" s="32"/>
      <c r="BS98" s="36"/>
    </row>
    <row r="99" spans="1:71" ht="24">
      <c r="A99" s="37" t="s">
        <v>176</v>
      </c>
      <c r="B99" s="34">
        <v>416001</v>
      </c>
      <c r="C99" s="28">
        <v>10000</v>
      </c>
      <c r="D99" s="47"/>
      <c r="E99" s="36">
        <f>+D99</f>
        <v>0</v>
      </c>
      <c r="F99" s="31"/>
      <c r="G99" s="37" t="s">
        <v>176</v>
      </c>
      <c r="H99" s="34">
        <v>416001</v>
      </c>
      <c r="I99" s="28">
        <v>10000</v>
      </c>
      <c r="J99" s="48"/>
      <c r="K99" s="36">
        <f>+D99+J99</f>
        <v>0</v>
      </c>
      <c r="M99" s="37" t="s">
        <v>176</v>
      </c>
      <c r="N99" s="34">
        <v>416001</v>
      </c>
      <c r="O99" s="28">
        <v>10000</v>
      </c>
      <c r="P99" s="48"/>
      <c r="Q99" s="36">
        <f>+D99+J99+P99</f>
        <v>0</v>
      </c>
      <c r="S99" s="37" t="s">
        <v>176</v>
      </c>
      <c r="T99" s="34">
        <v>416001</v>
      </c>
      <c r="U99" s="28">
        <v>10000</v>
      </c>
      <c r="V99" s="48"/>
      <c r="W99" s="36">
        <f>+D99+J99+P99+V99</f>
        <v>0</v>
      </c>
      <c r="Y99" s="37" t="s">
        <v>176</v>
      </c>
      <c r="Z99" s="34">
        <v>416001</v>
      </c>
      <c r="AA99" s="28">
        <v>10000</v>
      </c>
      <c r="AB99" s="48"/>
      <c r="AC99" s="36">
        <f>+J99+P99+V99+AB99+D99</f>
        <v>0</v>
      </c>
      <c r="AE99" s="37" t="s">
        <v>176</v>
      </c>
      <c r="AF99" s="34">
        <v>416001</v>
      </c>
      <c r="AG99" s="28">
        <v>10000</v>
      </c>
      <c r="AH99" s="48"/>
      <c r="AI99" s="36">
        <f>+P99+V99+AB99+AH99+J99+D99</f>
        <v>0</v>
      </c>
      <c r="AK99" s="37" t="s">
        <v>176</v>
      </c>
      <c r="AL99" s="34">
        <v>416001</v>
      </c>
      <c r="AM99" s="28">
        <v>10000</v>
      </c>
      <c r="AN99" s="48"/>
      <c r="AO99" s="36">
        <f>+V99+AB99+AH99+AN99+P99+J99+D99</f>
        <v>0</v>
      </c>
      <c r="AQ99" s="37" t="s">
        <v>176</v>
      </c>
      <c r="AR99" s="34">
        <v>416001</v>
      </c>
      <c r="AS99" s="28">
        <v>10000</v>
      </c>
      <c r="AT99" s="48"/>
      <c r="AU99" s="36">
        <f>+AB99+AH99+AN99+AT99+V99+P99+J99</f>
        <v>0</v>
      </c>
      <c r="AW99" s="37" t="s">
        <v>176</v>
      </c>
      <c r="AX99" s="34">
        <v>416001</v>
      </c>
      <c r="AY99" s="28">
        <v>10000</v>
      </c>
      <c r="AZ99" s="48"/>
      <c r="BA99" s="36">
        <f>+AH99+AN99+AT99+AZ99+AB99+V99+P99+J99+D99</f>
        <v>0</v>
      </c>
      <c r="BC99" s="37" t="s">
        <v>176</v>
      </c>
      <c r="BD99" s="34">
        <v>416001</v>
      </c>
      <c r="BE99" s="28">
        <v>10000</v>
      </c>
      <c r="BF99" s="48"/>
      <c r="BG99" s="36">
        <f>+AN99+AT99+AZ99+BF99+AH99+AB99+V99+P99+J99+D99</f>
        <v>0</v>
      </c>
      <c r="BI99" s="37" t="s">
        <v>176</v>
      </c>
      <c r="BJ99" s="34">
        <v>416001</v>
      </c>
      <c r="BK99" s="28">
        <v>10000</v>
      </c>
      <c r="BL99" s="48"/>
      <c r="BM99" s="36">
        <f>+AT99+AZ99+BF99+BL99+AN99+AH99+AB99+V99+P99+J99+D99</f>
        <v>0</v>
      </c>
      <c r="BO99" s="37" t="s">
        <v>176</v>
      </c>
      <c r="BP99" s="34">
        <v>416001</v>
      </c>
      <c r="BQ99" s="28">
        <v>10000</v>
      </c>
      <c r="BR99" s="48"/>
      <c r="BS99" s="36">
        <f>+AZ99+BF99+BL99+BR99+AT99+AN99+AH99+AB99+V99+P99+J99+D99</f>
        <v>0</v>
      </c>
    </row>
    <row r="100" spans="1:71" ht="24" customHeight="1" hidden="1">
      <c r="A100" s="37" t="s">
        <v>177</v>
      </c>
      <c r="B100" s="34">
        <v>416999</v>
      </c>
      <c r="C100" s="28"/>
      <c r="D100" s="74"/>
      <c r="E100" s="36"/>
      <c r="F100" s="31"/>
      <c r="G100" s="37" t="s">
        <v>177</v>
      </c>
      <c r="H100" s="34">
        <v>416999</v>
      </c>
      <c r="I100" s="28"/>
      <c r="J100" s="75"/>
      <c r="K100" s="36"/>
      <c r="M100" s="37" t="s">
        <v>177</v>
      </c>
      <c r="N100" s="34">
        <v>416999</v>
      </c>
      <c r="O100" s="28"/>
      <c r="P100" s="75"/>
      <c r="Q100" s="36"/>
      <c r="S100" s="37" t="s">
        <v>177</v>
      </c>
      <c r="T100" s="34">
        <v>416999</v>
      </c>
      <c r="U100" s="28"/>
      <c r="V100" s="75"/>
      <c r="W100" s="36"/>
      <c r="Y100" s="37" t="s">
        <v>177</v>
      </c>
      <c r="Z100" s="34">
        <v>416999</v>
      </c>
      <c r="AA100" s="28"/>
      <c r="AB100" s="75"/>
      <c r="AC100" s="36"/>
      <c r="AE100" s="37" t="s">
        <v>177</v>
      </c>
      <c r="AF100" s="34">
        <v>416999</v>
      </c>
      <c r="AG100" s="28"/>
      <c r="AH100" s="75"/>
      <c r="AI100" s="36"/>
      <c r="AK100" s="37" t="s">
        <v>177</v>
      </c>
      <c r="AL100" s="34">
        <v>416999</v>
      </c>
      <c r="AM100" s="28"/>
      <c r="AN100" s="75"/>
      <c r="AO100" s="36"/>
      <c r="AQ100" s="37" t="s">
        <v>177</v>
      </c>
      <c r="AR100" s="34">
        <v>416999</v>
      </c>
      <c r="AS100" s="28"/>
      <c r="AT100" s="75"/>
      <c r="AU100" s="36"/>
      <c r="AW100" s="37" t="s">
        <v>177</v>
      </c>
      <c r="AX100" s="34">
        <v>416999</v>
      </c>
      <c r="AY100" s="28"/>
      <c r="AZ100" s="75"/>
      <c r="BA100" s="36"/>
      <c r="BC100" s="37" t="s">
        <v>177</v>
      </c>
      <c r="BD100" s="34">
        <v>416999</v>
      </c>
      <c r="BE100" s="28"/>
      <c r="BF100" s="75"/>
      <c r="BG100" s="36"/>
      <c r="BI100" s="37" t="s">
        <v>177</v>
      </c>
      <c r="BJ100" s="34">
        <v>416999</v>
      </c>
      <c r="BK100" s="28"/>
      <c r="BL100" s="75"/>
      <c r="BM100" s="36"/>
      <c r="BO100" s="37" t="s">
        <v>177</v>
      </c>
      <c r="BP100" s="34">
        <v>416999</v>
      </c>
      <c r="BQ100" s="28"/>
      <c r="BR100" s="75"/>
      <c r="BS100" s="36"/>
    </row>
    <row r="101" spans="1:71" ht="24">
      <c r="A101" s="43" t="s">
        <v>92</v>
      </c>
      <c r="B101" s="69"/>
      <c r="C101" s="76">
        <f>SUM(C99:C100)</f>
        <v>10000</v>
      </c>
      <c r="D101" s="76">
        <f>SUM(D99:D100)</f>
        <v>0</v>
      </c>
      <c r="E101" s="76">
        <f>SUM(E99:E100)</f>
        <v>0</v>
      </c>
      <c r="F101" s="31"/>
      <c r="G101" s="43" t="s">
        <v>92</v>
      </c>
      <c r="H101" s="69"/>
      <c r="I101" s="76">
        <f>SUM(I99:I100)</f>
        <v>10000</v>
      </c>
      <c r="J101" s="77">
        <f>SUM(J99:J100)</f>
        <v>0</v>
      </c>
      <c r="K101" s="78">
        <f>SUM(K99:K100)</f>
        <v>0</v>
      </c>
      <c r="M101" s="43" t="s">
        <v>92</v>
      </c>
      <c r="N101" s="69"/>
      <c r="O101" s="76">
        <f>SUM(O99:O100)</f>
        <v>10000</v>
      </c>
      <c r="P101" s="77">
        <f>SUM(P99:P100)</f>
        <v>0</v>
      </c>
      <c r="Q101" s="78">
        <f>SUM(Q99:Q100)</f>
        <v>0</v>
      </c>
      <c r="S101" s="43" t="s">
        <v>92</v>
      </c>
      <c r="T101" s="69"/>
      <c r="U101" s="76">
        <f>SUM(U99:U100)</f>
        <v>10000</v>
      </c>
      <c r="V101" s="77">
        <f>SUM(V99:V100)</f>
        <v>0</v>
      </c>
      <c r="W101" s="78">
        <f>SUM(W99:W100)</f>
        <v>0</v>
      </c>
      <c r="Y101" s="43" t="s">
        <v>92</v>
      </c>
      <c r="Z101" s="69"/>
      <c r="AA101" s="76">
        <f>SUM(AA99:AA100)</f>
        <v>10000</v>
      </c>
      <c r="AB101" s="77">
        <f>SUM(AB99:AB100)</f>
        <v>0</v>
      </c>
      <c r="AC101" s="78">
        <f>SUM(AC99:AC100)</f>
        <v>0</v>
      </c>
      <c r="AE101" s="43" t="s">
        <v>92</v>
      </c>
      <c r="AF101" s="69"/>
      <c r="AG101" s="76">
        <f>SUM(AG99:AG100)</f>
        <v>10000</v>
      </c>
      <c r="AH101" s="77">
        <f>SUM(AH99:AH100)</f>
        <v>0</v>
      </c>
      <c r="AI101" s="78">
        <f>SUM(AI99:AI100)</f>
        <v>0</v>
      </c>
      <c r="AK101" s="43" t="s">
        <v>92</v>
      </c>
      <c r="AL101" s="69"/>
      <c r="AM101" s="76">
        <f>SUM(AM99:AM100)</f>
        <v>10000</v>
      </c>
      <c r="AN101" s="77">
        <f>SUM(AN99:AN100)</f>
        <v>0</v>
      </c>
      <c r="AO101" s="78">
        <f>SUM(AO99:AO100)</f>
        <v>0</v>
      </c>
      <c r="AQ101" s="43" t="s">
        <v>92</v>
      </c>
      <c r="AR101" s="69"/>
      <c r="AS101" s="76">
        <f>SUM(AS99:AS100)</f>
        <v>10000</v>
      </c>
      <c r="AT101" s="77">
        <f>SUM(AT99:AT100)</f>
        <v>0</v>
      </c>
      <c r="AU101" s="78">
        <f>SUM(AU99:AU100)</f>
        <v>0</v>
      </c>
      <c r="AW101" s="43" t="s">
        <v>92</v>
      </c>
      <c r="AX101" s="69"/>
      <c r="AY101" s="76">
        <f>SUM(AY99:AY100)</f>
        <v>10000</v>
      </c>
      <c r="AZ101" s="77">
        <f>SUM(AZ99:AZ100)</f>
        <v>0</v>
      </c>
      <c r="BA101" s="78">
        <f>SUM(BA99:BA100)</f>
        <v>0</v>
      </c>
      <c r="BC101" s="43" t="s">
        <v>92</v>
      </c>
      <c r="BD101" s="69"/>
      <c r="BE101" s="76">
        <f>SUM(BE99:BE100)</f>
        <v>10000</v>
      </c>
      <c r="BF101" s="77">
        <f>SUM(BF99:BF100)</f>
        <v>0</v>
      </c>
      <c r="BG101" s="78">
        <f>SUM(BG99:BG100)</f>
        <v>0</v>
      </c>
      <c r="BI101" s="43" t="s">
        <v>92</v>
      </c>
      <c r="BJ101" s="69"/>
      <c r="BK101" s="76">
        <f>SUM(BK99:BK100)</f>
        <v>10000</v>
      </c>
      <c r="BL101" s="77">
        <f>SUM(BL99:BL100)</f>
        <v>0</v>
      </c>
      <c r="BM101" s="78">
        <f>SUM(BM99:BM100)</f>
        <v>0</v>
      </c>
      <c r="BN101" s="42"/>
      <c r="BO101" s="43" t="s">
        <v>92</v>
      </c>
      <c r="BP101" s="69"/>
      <c r="BQ101" s="76">
        <f>SUM(BQ99:BQ100)</f>
        <v>10000</v>
      </c>
      <c r="BR101" s="77">
        <f>SUM(BR99:BR100)</f>
        <v>0</v>
      </c>
      <c r="BS101" s="78">
        <f>SUM(BS99:BS100)</f>
        <v>0</v>
      </c>
    </row>
    <row r="102" spans="1:71" ht="24" customHeight="1" hidden="1">
      <c r="A102" s="43"/>
      <c r="B102" s="69"/>
      <c r="C102" s="79"/>
      <c r="D102" s="80"/>
      <c r="E102" s="80"/>
      <c r="F102" s="31"/>
      <c r="G102" s="43"/>
      <c r="H102" s="69"/>
      <c r="I102" s="79"/>
      <c r="J102" s="81"/>
      <c r="K102" s="82"/>
      <c r="M102" s="43"/>
      <c r="N102" s="69"/>
      <c r="O102" s="79"/>
      <c r="P102" s="81"/>
      <c r="Q102" s="82"/>
      <c r="S102" s="43"/>
      <c r="T102" s="69"/>
      <c r="U102" s="79"/>
      <c r="V102" s="81"/>
      <c r="W102" s="82"/>
      <c r="Y102" s="43"/>
      <c r="Z102" s="69"/>
      <c r="AA102" s="79"/>
      <c r="AB102" s="81"/>
      <c r="AC102" s="82"/>
      <c r="AE102" s="43"/>
      <c r="AF102" s="69"/>
      <c r="AG102" s="79"/>
      <c r="AH102" s="81"/>
      <c r="AI102" s="82"/>
      <c r="AK102" s="43"/>
      <c r="AL102" s="69"/>
      <c r="AM102" s="79"/>
      <c r="AN102" s="81"/>
      <c r="AO102" s="82"/>
      <c r="AQ102" s="43"/>
      <c r="AR102" s="69"/>
      <c r="AS102" s="79"/>
      <c r="AT102" s="81"/>
      <c r="AU102" s="82"/>
      <c r="AW102" s="43"/>
      <c r="AX102" s="69"/>
      <c r="AY102" s="79"/>
      <c r="AZ102" s="81"/>
      <c r="BA102" s="82"/>
      <c r="BC102" s="43"/>
      <c r="BD102" s="69"/>
      <c r="BE102" s="79"/>
      <c r="BF102" s="81"/>
      <c r="BG102" s="82"/>
      <c r="BI102" s="43"/>
      <c r="BJ102" s="69"/>
      <c r="BK102" s="79"/>
      <c r="BL102" s="81"/>
      <c r="BM102" s="82"/>
      <c r="BO102" s="43"/>
      <c r="BP102" s="69"/>
      <c r="BQ102" s="79"/>
      <c r="BR102" s="81"/>
      <c r="BS102" s="82"/>
    </row>
    <row r="103" spans="1:71" ht="24">
      <c r="A103" s="33" t="s">
        <v>178</v>
      </c>
      <c r="B103" s="83"/>
      <c r="C103" s="28"/>
      <c r="D103" s="74"/>
      <c r="E103" s="36"/>
      <c r="F103" s="31"/>
      <c r="G103" s="33" t="s">
        <v>178</v>
      </c>
      <c r="H103" s="83"/>
      <c r="I103" s="28"/>
      <c r="J103" s="75"/>
      <c r="K103" s="36"/>
      <c r="M103" s="33" t="s">
        <v>178</v>
      </c>
      <c r="N103" s="83"/>
      <c r="O103" s="28"/>
      <c r="P103" s="75"/>
      <c r="Q103" s="36"/>
      <c r="S103" s="33" t="s">
        <v>178</v>
      </c>
      <c r="T103" s="83"/>
      <c r="U103" s="28"/>
      <c r="V103" s="75"/>
      <c r="W103" s="36"/>
      <c r="Y103" s="33" t="s">
        <v>178</v>
      </c>
      <c r="Z103" s="83"/>
      <c r="AA103" s="28"/>
      <c r="AB103" s="75"/>
      <c r="AC103" s="36"/>
      <c r="AE103" s="33" t="s">
        <v>178</v>
      </c>
      <c r="AF103" s="83"/>
      <c r="AG103" s="28"/>
      <c r="AH103" s="75"/>
      <c r="AI103" s="36"/>
      <c r="AK103" s="33" t="s">
        <v>178</v>
      </c>
      <c r="AL103" s="83"/>
      <c r="AM103" s="28"/>
      <c r="AN103" s="75"/>
      <c r="AO103" s="36"/>
      <c r="AQ103" s="33" t="s">
        <v>178</v>
      </c>
      <c r="AR103" s="83"/>
      <c r="AS103" s="28"/>
      <c r="AT103" s="75"/>
      <c r="AU103" s="36"/>
      <c r="AW103" s="33" t="s">
        <v>178</v>
      </c>
      <c r="AX103" s="83"/>
      <c r="AY103" s="28"/>
      <c r="AZ103" s="75"/>
      <c r="BA103" s="36"/>
      <c r="BC103" s="33" t="s">
        <v>178</v>
      </c>
      <c r="BD103" s="83"/>
      <c r="BE103" s="28"/>
      <c r="BF103" s="75"/>
      <c r="BG103" s="36"/>
      <c r="BI103" s="33" t="s">
        <v>178</v>
      </c>
      <c r="BJ103" s="83"/>
      <c r="BK103" s="28"/>
      <c r="BL103" s="75"/>
      <c r="BM103" s="36"/>
      <c r="BO103" s="33" t="s">
        <v>178</v>
      </c>
      <c r="BP103" s="83"/>
      <c r="BQ103" s="28"/>
      <c r="BR103" s="75"/>
      <c r="BS103" s="36"/>
    </row>
    <row r="104" spans="1:71" ht="24">
      <c r="A104" s="33" t="s">
        <v>179</v>
      </c>
      <c r="B104" s="34">
        <v>421000</v>
      </c>
      <c r="C104" s="35">
        <v>18570000</v>
      </c>
      <c r="D104" s="29"/>
      <c r="E104" s="36"/>
      <c r="F104" s="31"/>
      <c r="G104" s="33" t="s">
        <v>179</v>
      </c>
      <c r="H104" s="34">
        <v>421000</v>
      </c>
      <c r="I104" s="35">
        <v>18570000</v>
      </c>
      <c r="J104" s="32"/>
      <c r="K104" s="36"/>
      <c r="M104" s="33" t="s">
        <v>179</v>
      </c>
      <c r="N104" s="34">
        <v>421000</v>
      </c>
      <c r="O104" s="35">
        <v>18570000</v>
      </c>
      <c r="P104" s="32"/>
      <c r="Q104" s="36"/>
      <c r="S104" s="33" t="s">
        <v>179</v>
      </c>
      <c r="T104" s="34">
        <v>421000</v>
      </c>
      <c r="U104" s="35">
        <v>18570000</v>
      </c>
      <c r="V104" s="32"/>
      <c r="W104" s="36"/>
      <c r="Y104" s="33" t="s">
        <v>179</v>
      </c>
      <c r="Z104" s="34">
        <v>421000</v>
      </c>
      <c r="AA104" s="35">
        <v>18570000</v>
      </c>
      <c r="AB104" s="32"/>
      <c r="AC104" s="36"/>
      <c r="AE104" s="33" t="s">
        <v>179</v>
      </c>
      <c r="AF104" s="34">
        <v>421000</v>
      </c>
      <c r="AG104" s="35">
        <v>18570000</v>
      </c>
      <c r="AH104" s="32"/>
      <c r="AI104" s="36"/>
      <c r="AK104" s="33" t="s">
        <v>179</v>
      </c>
      <c r="AL104" s="34">
        <v>421000</v>
      </c>
      <c r="AM104" s="35">
        <v>18570000</v>
      </c>
      <c r="AN104" s="32"/>
      <c r="AO104" s="36"/>
      <c r="AQ104" s="33" t="s">
        <v>179</v>
      </c>
      <c r="AR104" s="34">
        <v>421000</v>
      </c>
      <c r="AS104" s="35">
        <v>18570000</v>
      </c>
      <c r="AT104" s="32"/>
      <c r="AU104" s="36"/>
      <c r="AW104" s="33" t="s">
        <v>179</v>
      </c>
      <c r="AX104" s="34">
        <v>421000</v>
      </c>
      <c r="AY104" s="35">
        <v>18570000</v>
      </c>
      <c r="AZ104" s="32"/>
      <c r="BA104" s="36"/>
      <c r="BC104" s="33" t="s">
        <v>179</v>
      </c>
      <c r="BD104" s="34">
        <v>421000</v>
      </c>
      <c r="BE104" s="35">
        <v>18570000</v>
      </c>
      <c r="BF104" s="32"/>
      <c r="BG104" s="36"/>
      <c r="BI104" s="33" t="s">
        <v>179</v>
      </c>
      <c r="BJ104" s="34">
        <v>421000</v>
      </c>
      <c r="BK104" s="35">
        <v>18570000</v>
      </c>
      <c r="BL104" s="32"/>
      <c r="BM104" s="36"/>
      <c r="BO104" s="33" t="s">
        <v>179</v>
      </c>
      <c r="BP104" s="34">
        <v>421000</v>
      </c>
      <c r="BQ104" s="35">
        <v>18570000</v>
      </c>
      <c r="BR104" s="32"/>
      <c r="BS104" s="36"/>
    </row>
    <row r="105" spans="1:71" ht="24">
      <c r="A105" s="37" t="s">
        <v>180</v>
      </c>
      <c r="B105" s="34">
        <v>421001</v>
      </c>
      <c r="C105" s="28"/>
      <c r="D105" s="47">
        <v>270859.69</v>
      </c>
      <c r="E105" s="36">
        <f aca="true" t="shared" si="23" ref="E105:E119">+D105</f>
        <v>270859.69</v>
      </c>
      <c r="F105" s="31"/>
      <c r="G105" s="37" t="s">
        <v>180</v>
      </c>
      <c r="H105" s="34">
        <v>421001</v>
      </c>
      <c r="I105" s="28"/>
      <c r="J105" s="48"/>
      <c r="K105" s="36">
        <f aca="true" t="shared" si="24" ref="K105:K119">+D105+J105</f>
        <v>270859.69</v>
      </c>
      <c r="M105" s="37" t="s">
        <v>180</v>
      </c>
      <c r="N105" s="34">
        <v>421001</v>
      </c>
      <c r="O105" s="28"/>
      <c r="P105" s="48"/>
      <c r="Q105" s="36">
        <f aca="true" t="shared" si="25" ref="Q105:Q119">+D105+J105+P105</f>
        <v>270859.69</v>
      </c>
      <c r="S105" s="37" t="s">
        <v>180</v>
      </c>
      <c r="T105" s="34">
        <v>421001</v>
      </c>
      <c r="U105" s="28"/>
      <c r="V105" s="48"/>
      <c r="W105" s="36">
        <f aca="true" t="shared" si="26" ref="W105:W119">+D105+J105+P105+V105</f>
        <v>270859.69</v>
      </c>
      <c r="Y105" s="37" t="s">
        <v>180</v>
      </c>
      <c r="Z105" s="34">
        <v>421001</v>
      </c>
      <c r="AA105" s="28"/>
      <c r="AB105" s="48"/>
      <c r="AC105" s="36">
        <f aca="true" t="shared" si="27" ref="AC105:AC119">+J105+P105+V105+AB105+D105</f>
        <v>270859.69</v>
      </c>
      <c r="AE105" s="37" t="s">
        <v>180</v>
      </c>
      <c r="AF105" s="34">
        <v>421001</v>
      </c>
      <c r="AG105" s="28"/>
      <c r="AH105" s="48"/>
      <c r="AI105" s="36">
        <f aca="true" t="shared" si="28" ref="AI105:AI119">+P105+V105+AB105+AH105+J105+D105</f>
        <v>270859.69</v>
      </c>
      <c r="AK105" s="37" t="s">
        <v>180</v>
      </c>
      <c r="AL105" s="34">
        <v>421001</v>
      </c>
      <c r="AM105" s="28"/>
      <c r="AN105" s="48"/>
      <c r="AO105" s="36">
        <f aca="true" t="shared" si="29" ref="AO105:AO119">+V105+AB105+AH105+AN105+P105+J105+D105</f>
        <v>270859.69</v>
      </c>
      <c r="AQ105" s="37" t="s">
        <v>180</v>
      </c>
      <c r="AR105" s="34">
        <v>421001</v>
      </c>
      <c r="AS105" s="28"/>
      <c r="AT105" s="48"/>
      <c r="AU105" s="36">
        <f aca="true" t="shared" si="30" ref="AU105:AU119">+AB105+AH105+AN105+AT105+V105+P105+J105+D105</f>
        <v>270859.69</v>
      </c>
      <c r="AW105" s="37" t="s">
        <v>180</v>
      </c>
      <c r="AX105" s="34">
        <v>421001</v>
      </c>
      <c r="AY105" s="28"/>
      <c r="AZ105" s="48">
        <v>465475.56</v>
      </c>
      <c r="BA105" s="36">
        <f aca="true" t="shared" si="31" ref="BA105:BA119">+AH105+AN105+AT105+AZ105+AB105+V105+P105+J105+D105</f>
        <v>736335.25</v>
      </c>
      <c r="BC105" s="37" t="s">
        <v>180</v>
      </c>
      <c r="BD105" s="34">
        <v>421001</v>
      </c>
      <c r="BE105" s="28"/>
      <c r="BF105" s="48">
        <f>26160.34+182545.73</f>
        <v>208706.07</v>
      </c>
      <c r="BG105" s="36">
        <f aca="true" t="shared" si="32" ref="BG105:BG119">+AN105+AT105+AZ105+BF105+AH105+AB105+V105+P105+J105+D105</f>
        <v>945041.3200000001</v>
      </c>
      <c r="BI105" s="37" t="s">
        <v>180</v>
      </c>
      <c r="BJ105" s="34">
        <v>421001</v>
      </c>
      <c r="BK105" s="28"/>
      <c r="BL105" s="48"/>
      <c r="BM105" s="36">
        <f aca="true" t="shared" si="33" ref="BM105:BM119">+AT105+AZ105+BF105+BL105+AN105+AH105+AB105+V105+P105+J105+D105</f>
        <v>945041.3200000001</v>
      </c>
      <c r="BO105" s="37" t="s">
        <v>180</v>
      </c>
      <c r="BP105" s="34">
        <v>421001</v>
      </c>
      <c r="BQ105" s="28"/>
      <c r="BR105" s="48"/>
      <c r="BS105" s="36">
        <f aca="true" t="shared" si="34" ref="BS105:BS119">+AZ105+BF105+BL105+BR105+AT105+AN105+AH105+AB105+V105+P105+J105+D105</f>
        <v>945041.3200000001</v>
      </c>
    </row>
    <row r="106" spans="1:71" ht="24">
      <c r="A106" s="37" t="s">
        <v>181</v>
      </c>
      <c r="B106" s="34">
        <v>421002</v>
      </c>
      <c r="C106" s="28">
        <v>8500000</v>
      </c>
      <c r="D106" s="39">
        <v>700614.76</v>
      </c>
      <c r="E106" s="36">
        <f t="shared" si="23"/>
        <v>700614.76</v>
      </c>
      <c r="F106" s="84"/>
      <c r="G106" s="37" t="s">
        <v>181</v>
      </c>
      <c r="H106" s="34">
        <v>421002</v>
      </c>
      <c r="I106" s="28">
        <v>8500000</v>
      </c>
      <c r="J106" s="40">
        <v>1180080.42</v>
      </c>
      <c r="K106" s="36">
        <f t="shared" si="24"/>
        <v>1880695.18</v>
      </c>
      <c r="M106" s="37" t="s">
        <v>181</v>
      </c>
      <c r="N106" s="34">
        <v>421002</v>
      </c>
      <c r="O106" s="28">
        <v>8500000</v>
      </c>
      <c r="P106" s="40">
        <v>371793.36</v>
      </c>
      <c r="Q106" s="36">
        <f t="shared" si="25"/>
        <v>2252488.54</v>
      </c>
      <c r="S106" s="37" t="s">
        <v>181</v>
      </c>
      <c r="T106" s="34">
        <v>421002</v>
      </c>
      <c r="U106" s="28">
        <v>8500000</v>
      </c>
      <c r="V106" s="40">
        <v>1874897.3</v>
      </c>
      <c r="W106" s="36">
        <f t="shared" si="26"/>
        <v>4127385.84</v>
      </c>
      <c r="Y106" s="37" t="s">
        <v>181</v>
      </c>
      <c r="Z106" s="34">
        <v>421002</v>
      </c>
      <c r="AA106" s="28">
        <v>8500000</v>
      </c>
      <c r="AB106" s="40"/>
      <c r="AC106" s="36">
        <f t="shared" si="27"/>
        <v>4127385.84</v>
      </c>
      <c r="AE106" s="37" t="s">
        <v>181</v>
      </c>
      <c r="AF106" s="34">
        <v>421002</v>
      </c>
      <c r="AG106" s="28">
        <v>8500000</v>
      </c>
      <c r="AH106" s="40">
        <v>1823389.11</v>
      </c>
      <c r="AI106" s="36">
        <f t="shared" si="28"/>
        <v>5950774.95</v>
      </c>
      <c r="AK106" s="37" t="s">
        <v>181</v>
      </c>
      <c r="AL106" s="34">
        <v>421002</v>
      </c>
      <c r="AM106" s="28">
        <v>8500000</v>
      </c>
      <c r="AN106" s="40">
        <v>844711.43</v>
      </c>
      <c r="AO106" s="36">
        <f t="shared" si="29"/>
        <v>6795486.38</v>
      </c>
      <c r="AQ106" s="37" t="s">
        <v>181</v>
      </c>
      <c r="AR106" s="34">
        <v>421002</v>
      </c>
      <c r="AS106" s="28">
        <v>8500000</v>
      </c>
      <c r="AT106" s="40">
        <v>684830.9</v>
      </c>
      <c r="AU106" s="36">
        <f t="shared" si="30"/>
        <v>7480317.28</v>
      </c>
      <c r="AW106" s="37" t="s">
        <v>181</v>
      </c>
      <c r="AX106" s="34">
        <v>421002</v>
      </c>
      <c r="AY106" s="28">
        <v>8500000</v>
      </c>
      <c r="AZ106" s="40">
        <v>790695.03</v>
      </c>
      <c r="BA106" s="36">
        <f t="shared" si="31"/>
        <v>8271012.31</v>
      </c>
      <c r="BC106" s="37" t="s">
        <v>181</v>
      </c>
      <c r="BD106" s="34">
        <v>421002</v>
      </c>
      <c r="BE106" s="28">
        <v>8500000</v>
      </c>
      <c r="BF106" s="40">
        <f>-26160.34+820431.76</f>
        <v>794271.42</v>
      </c>
      <c r="BG106" s="36">
        <f t="shared" si="32"/>
        <v>9065283.73</v>
      </c>
      <c r="BI106" s="37" t="s">
        <v>181</v>
      </c>
      <c r="BJ106" s="34">
        <v>421002</v>
      </c>
      <c r="BK106" s="28">
        <v>8500000</v>
      </c>
      <c r="BL106" s="40">
        <v>680060.15</v>
      </c>
      <c r="BM106" s="36">
        <f t="shared" si="33"/>
        <v>9745343.88</v>
      </c>
      <c r="BO106" s="37" t="s">
        <v>181</v>
      </c>
      <c r="BP106" s="34">
        <v>421002</v>
      </c>
      <c r="BQ106" s="28">
        <v>8500000</v>
      </c>
      <c r="BR106" s="40"/>
      <c r="BS106" s="36">
        <f t="shared" si="34"/>
        <v>9745343.88</v>
      </c>
    </row>
    <row r="107" spans="1:71" ht="24">
      <c r="A107" s="37" t="s">
        <v>182</v>
      </c>
      <c r="B107" s="34">
        <v>421003</v>
      </c>
      <c r="C107" s="28">
        <v>4000000</v>
      </c>
      <c r="D107" s="29"/>
      <c r="E107" s="36">
        <f t="shared" si="23"/>
        <v>0</v>
      </c>
      <c r="F107" s="85"/>
      <c r="G107" s="37" t="s">
        <v>182</v>
      </c>
      <c r="H107" s="34">
        <v>421003</v>
      </c>
      <c r="I107" s="28">
        <v>4000000</v>
      </c>
      <c r="J107" s="32"/>
      <c r="K107" s="36">
        <f t="shared" si="24"/>
        <v>0</v>
      </c>
      <c r="M107" s="37" t="s">
        <v>182</v>
      </c>
      <c r="N107" s="34">
        <v>421003</v>
      </c>
      <c r="O107" s="28">
        <v>4000000</v>
      </c>
      <c r="P107" s="32"/>
      <c r="Q107" s="36">
        <f t="shared" si="25"/>
        <v>0</v>
      </c>
      <c r="S107" s="37" t="s">
        <v>182</v>
      </c>
      <c r="T107" s="34">
        <v>421003</v>
      </c>
      <c r="U107" s="28"/>
      <c r="V107" s="32"/>
      <c r="W107" s="36">
        <f t="shared" si="26"/>
        <v>0</v>
      </c>
      <c r="Y107" s="37" t="s">
        <v>182</v>
      </c>
      <c r="Z107" s="34">
        <v>421003</v>
      </c>
      <c r="AA107" s="28"/>
      <c r="AB107" s="32"/>
      <c r="AC107" s="36">
        <f t="shared" si="27"/>
        <v>0</v>
      </c>
      <c r="AE107" s="37" t="s">
        <v>182</v>
      </c>
      <c r="AF107" s="34">
        <v>421003</v>
      </c>
      <c r="AG107" s="28"/>
      <c r="AH107" s="32"/>
      <c r="AI107" s="36">
        <f t="shared" si="28"/>
        <v>0</v>
      </c>
      <c r="AK107" s="37" t="s">
        <v>182</v>
      </c>
      <c r="AL107" s="34">
        <v>421003</v>
      </c>
      <c r="AM107" s="28"/>
      <c r="AN107" s="32"/>
      <c r="AO107" s="36">
        <f t="shared" si="29"/>
        <v>0</v>
      </c>
      <c r="AQ107" s="37" t="s">
        <v>182</v>
      </c>
      <c r="AR107" s="34">
        <v>421003</v>
      </c>
      <c r="AS107" s="28"/>
      <c r="AT107" s="32"/>
      <c r="AU107" s="36">
        <f t="shared" si="30"/>
        <v>0</v>
      </c>
      <c r="AW107" s="37" t="s">
        <v>182</v>
      </c>
      <c r="AX107" s="34">
        <v>421003</v>
      </c>
      <c r="AY107" s="28"/>
      <c r="AZ107" s="32"/>
      <c r="BA107" s="36">
        <f t="shared" si="31"/>
        <v>0</v>
      </c>
      <c r="BC107" s="37" t="s">
        <v>182</v>
      </c>
      <c r="BD107" s="34">
        <v>421003</v>
      </c>
      <c r="BE107" s="28"/>
      <c r="BF107" s="32"/>
      <c r="BG107" s="36">
        <f t="shared" si="32"/>
        <v>0</v>
      </c>
      <c r="BI107" s="37" t="s">
        <v>182</v>
      </c>
      <c r="BJ107" s="34">
        <v>421003</v>
      </c>
      <c r="BK107" s="28"/>
      <c r="BL107" s="32"/>
      <c r="BM107" s="36">
        <f t="shared" si="33"/>
        <v>0</v>
      </c>
      <c r="BO107" s="37" t="s">
        <v>182</v>
      </c>
      <c r="BP107" s="34">
        <v>421003</v>
      </c>
      <c r="BQ107" s="28"/>
      <c r="BR107" s="32"/>
      <c r="BS107" s="36">
        <f t="shared" si="34"/>
        <v>0</v>
      </c>
    </row>
    <row r="108" spans="1:71" ht="24">
      <c r="A108" s="37" t="s">
        <v>183</v>
      </c>
      <c r="B108" s="34">
        <v>421004</v>
      </c>
      <c r="C108" s="28"/>
      <c r="D108" s="47"/>
      <c r="E108" s="36">
        <f t="shared" si="23"/>
        <v>0</v>
      </c>
      <c r="F108" s="31"/>
      <c r="G108" s="37" t="s">
        <v>183</v>
      </c>
      <c r="H108" s="34">
        <v>421004</v>
      </c>
      <c r="I108" s="28"/>
      <c r="J108" s="48">
        <v>447972.62</v>
      </c>
      <c r="K108" s="36">
        <f t="shared" si="24"/>
        <v>447972.62</v>
      </c>
      <c r="M108" s="37" t="s">
        <v>183</v>
      </c>
      <c r="N108" s="34">
        <v>421004</v>
      </c>
      <c r="O108" s="28"/>
      <c r="P108" s="48"/>
      <c r="Q108" s="36">
        <f t="shared" si="25"/>
        <v>447972.62</v>
      </c>
      <c r="S108" s="37" t="s">
        <v>183</v>
      </c>
      <c r="T108" s="34">
        <v>421004</v>
      </c>
      <c r="U108" s="28">
        <v>4000000</v>
      </c>
      <c r="V108" s="48"/>
      <c r="W108" s="36">
        <f t="shared" si="26"/>
        <v>447972.62</v>
      </c>
      <c r="Y108" s="37" t="s">
        <v>183</v>
      </c>
      <c r="Z108" s="34">
        <v>421004</v>
      </c>
      <c r="AA108" s="28">
        <v>4000000</v>
      </c>
      <c r="AB108" s="48">
        <v>501961.81</v>
      </c>
      <c r="AC108" s="36">
        <f t="shared" si="27"/>
        <v>949934.4299999999</v>
      </c>
      <c r="AE108" s="37" t="s">
        <v>183</v>
      </c>
      <c r="AF108" s="34">
        <v>421004</v>
      </c>
      <c r="AG108" s="28">
        <v>4000000</v>
      </c>
      <c r="AH108" s="48"/>
      <c r="AI108" s="36">
        <f t="shared" si="28"/>
        <v>949934.4299999999</v>
      </c>
      <c r="AK108" s="37" t="s">
        <v>183</v>
      </c>
      <c r="AL108" s="34">
        <v>421004</v>
      </c>
      <c r="AM108" s="28">
        <v>4000000</v>
      </c>
      <c r="AN108" s="48"/>
      <c r="AO108" s="36">
        <f t="shared" si="29"/>
        <v>949934.4299999999</v>
      </c>
      <c r="AQ108" s="37" t="s">
        <v>183</v>
      </c>
      <c r="AR108" s="34">
        <v>421004</v>
      </c>
      <c r="AS108" s="28">
        <v>4000000</v>
      </c>
      <c r="AT108" s="48">
        <v>864158.14</v>
      </c>
      <c r="AU108" s="36">
        <f t="shared" si="30"/>
        <v>1814092.5699999998</v>
      </c>
      <c r="AW108" s="37" t="s">
        <v>183</v>
      </c>
      <c r="AX108" s="34">
        <v>421004</v>
      </c>
      <c r="AY108" s="28">
        <v>4000000</v>
      </c>
      <c r="AZ108" s="48">
        <v>437297.1</v>
      </c>
      <c r="BA108" s="36">
        <f t="shared" si="31"/>
        <v>2251389.67</v>
      </c>
      <c r="BC108" s="37" t="s">
        <v>183</v>
      </c>
      <c r="BD108" s="34">
        <v>421004</v>
      </c>
      <c r="BE108" s="28">
        <v>4000000</v>
      </c>
      <c r="BF108" s="48"/>
      <c r="BG108" s="36">
        <f t="shared" si="32"/>
        <v>2251389.67</v>
      </c>
      <c r="BI108" s="37" t="s">
        <v>183</v>
      </c>
      <c r="BJ108" s="34">
        <v>421004</v>
      </c>
      <c r="BK108" s="28">
        <v>4000000</v>
      </c>
      <c r="BL108" s="48">
        <v>925966.57</v>
      </c>
      <c r="BM108" s="36">
        <f t="shared" si="33"/>
        <v>3177356.24</v>
      </c>
      <c r="BO108" s="37" t="s">
        <v>183</v>
      </c>
      <c r="BP108" s="34">
        <v>421004</v>
      </c>
      <c r="BQ108" s="28">
        <v>4000000</v>
      </c>
      <c r="BR108" s="48"/>
      <c r="BS108" s="36">
        <f t="shared" si="34"/>
        <v>3177356.24</v>
      </c>
    </row>
    <row r="109" spans="1:71" ht="24">
      <c r="A109" s="37" t="s">
        <v>184</v>
      </c>
      <c r="B109" s="34">
        <v>421005</v>
      </c>
      <c r="C109" s="28">
        <v>20000</v>
      </c>
      <c r="D109" s="39"/>
      <c r="E109" s="36">
        <f t="shared" si="23"/>
        <v>0</v>
      </c>
      <c r="F109" s="31"/>
      <c r="G109" s="37" t="s">
        <v>184</v>
      </c>
      <c r="H109" s="34">
        <v>421005</v>
      </c>
      <c r="I109" s="28">
        <v>20000</v>
      </c>
      <c r="J109" s="40"/>
      <c r="K109" s="36">
        <f t="shared" si="24"/>
        <v>0</v>
      </c>
      <c r="M109" s="37" t="s">
        <v>184</v>
      </c>
      <c r="N109" s="34">
        <v>421005</v>
      </c>
      <c r="O109" s="28">
        <v>20000</v>
      </c>
      <c r="P109" s="40"/>
      <c r="Q109" s="36">
        <f t="shared" si="25"/>
        <v>0</v>
      </c>
      <c r="S109" s="37" t="s">
        <v>184</v>
      </c>
      <c r="T109" s="34">
        <v>421005</v>
      </c>
      <c r="U109" s="28">
        <v>20000</v>
      </c>
      <c r="V109" s="40"/>
      <c r="W109" s="36">
        <f t="shared" si="26"/>
        <v>0</v>
      </c>
      <c r="Y109" s="37" t="s">
        <v>184</v>
      </c>
      <c r="Z109" s="34">
        <v>421005</v>
      </c>
      <c r="AA109" s="28">
        <v>20000</v>
      </c>
      <c r="AB109" s="40"/>
      <c r="AC109" s="36">
        <f t="shared" si="27"/>
        <v>0</v>
      </c>
      <c r="AE109" s="37" t="s">
        <v>184</v>
      </c>
      <c r="AF109" s="34">
        <v>421005</v>
      </c>
      <c r="AG109" s="28">
        <v>20000</v>
      </c>
      <c r="AH109" s="40"/>
      <c r="AI109" s="36">
        <f t="shared" si="28"/>
        <v>0</v>
      </c>
      <c r="AK109" s="37" t="s">
        <v>184</v>
      </c>
      <c r="AL109" s="34">
        <v>421005</v>
      </c>
      <c r="AM109" s="28">
        <v>20000</v>
      </c>
      <c r="AN109" s="40">
        <v>60517.16</v>
      </c>
      <c r="AO109" s="36">
        <f t="shared" si="29"/>
        <v>60517.16</v>
      </c>
      <c r="AQ109" s="37" t="s">
        <v>184</v>
      </c>
      <c r="AR109" s="34">
        <v>421005</v>
      </c>
      <c r="AS109" s="28">
        <v>20000</v>
      </c>
      <c r="AT109" s="40"/>
      <c r="AU109" s="36">
        <f t="shared" si="30"/>
        <v>60517.16</v>
      </c>
      <c r="AW109" s="37" t="s">
        <v>184</v>
      </c>
      <c r="AX109" s="34">
        <v>421005</v>
      </c>
      <c r="AY109" s="28">
        <v>20000</v>
      </c>
      <c r="AZ109" s="40">
        <v>20250.39</v>
      </c>
      <c r="BA109" s="36">
        <f t="shared" si="31"/>
        <v>80767.55</v>
      </c>
      <c r="BC109" s="37" t="s">
        <v>184</v>
      </c>
      <c r="BD109" s="34">
        <v>421005</v>
      </c>
      <c r="BE109" s="28">
        <v>20000</v>
      </c>
      <c r="BF109" s="40"/>
      <c r="BG109" s="36">
        <f t="shared" si="32"/>
        <v>80767.55</v>
      </c>
      <c r="BI109" s="37" t="s">
        <v>184</v>
      </c>
      <c r="BJ109" s="34">
        <v>421005</v>
      </c>
      <c r="BK109" s="28">
        <v>20000</v>
      </c>
      <c r="BL109" s="40">
        <v>7037.41</v>
      </c>
      <c r="BM109" s="36">
        <f t="shared" si="33"/>
        <v>87804.96</v>
      </c>
      <c r="BO109" s="37" t="s">
        <v>184</v>
      </c>
      <c r="BP109" s="34">
        <v>421005</v>
      </c>
      <c r="BQ109" s="28">
        <v>20000</v>
      </c>
      <c r="BR109" s="40"/>
      <c r="BS109" s="36">
        <f t="shared" si="34"/>
        <v>87804.96</v>
      </c>
    </row>
    <row r="110" spans="1:71" ht="24">
      <c r="A110" s="37" t="s">
        <v>185</v>
      </c>
      <c r="B110" s="34">
        <v>421006</v>
      </c>
      <c r="C110" s="28">
        <v>2000000</v>
      </c>
      <c r="D110" s="39">
        <v>189492.3</v>
      </c>
      <c r="E110" s="36">
        <f t="shared" si="23"/>
        <v>189492.3</v>
      </c>
      <c r="F110" s="31"/>
      <c r="G110" s="37" t="s">
        <v>185</v>
      </c>
      <c r="H110" s="34">
        <v>421006</v>
      </c>
      <c r="I110" s="28">
        <v>2000000</v>
      </c>
      <c r="J110" s="40">
        <v>394612.09</v>
      </c>
      <c r="K110" s="36">
        <f t="shared" si="24"/>
        <v>584104.39</v>
      </c>
      <c r="M110" s="37" t="s">
        <v>185</v>
      </c>
      <c r="N110" s="34">
        <v>421006</v>
      </c>
      <c r="O110" s="28">
        <v>2000000</v>
      </c>
      <c r="P110" s="40">
        <v>188095.8</v>
      </c>
      <c r="Q110" s="36">
        <f t="shared" si="25"/>
        <v>772200.19</v>
      </c>
      <c r="S110" s="37" t="s">
        <v>185</v>
      </c>
      <c r="T110" s="34">
        <v>421006</v>
      </c>
      <c r="U110" s="28">
        <v>2000000</v>
      </c>
      <c r="V110" s="40">
        <v>272092.74</v>
      </c>
      <c r="W110" s="36">
        <f t="shared" si="26"/>
        <v>1044292.9299999999</v>
      </c>
      <c r="Y110" s="37" t="s">
        <v>185</v>
      </c>
      <c r="Z110" s="34">
        <v>421006</v>
      </c>
      <c r="AA110" s="28">
        <v>2000000</v>
      </c>
      <c r="AB110" s="40">
        <v>213283.05</v>
      </c>
      <c r="AC110" s="36">
        <f t="shared" si="27"/>
        <v>1257575.98</v>
      </c>
      <c r="AE110" s="37" t="s">
        <v>185</v>
      </c>
      <c r="AF110" s="34">
        <v>421006</v>
      </c>
      <c r="AG110" s="28">
        <v>2000000</v>
      </c>
      <c r="AH110" s="40">
        <v>253745.19</v>
      </c>
      <c r="AI110" s="36">
        <f t="shared" si="28"/>
        <v>1511321.1700000002</v>
      </c>
      <c r="AK110" s="37" t="s">
        <v>185</v>
      </c>
      <c r="AL110" s="34">
        <v>421006</v>
      </c>
      <c r="AM110" s="28">
        <v>2000000</v>
      </c>
      <c r="AN110" s="40"/>
      <c r="AO110" s="36">
        <f t="shared" si="29"/>
        <v>1511321.1700000002</v>
      </c>
      <c r="AQ110" s="37" t="s">
        <v>185</v>
      </c>
      <c r="AR110" s="34">
        <v>421006</v>
      </c>
      <c r="AS110" s="28">
        <v>2000000</v>
      </c>
      <c r="AT110" s="40">
        <v>540715.68</v>
      </c>
      <c r="AU110" s="36">
        <f t="shared" si="30"/>
        <v>2052036.8500000003</v>
      </c>
      <c r="AW110" s="37" t="s">
        <v>185</v>
      </c>
      <c r="AX110" s="34">
        <v>421006</v>
      </c>
      <c r="AY110" s="28">
        <v>2000000</v>
      </c>
      <c r="AZ110" s="40">
        <v>157926.87</v>
      </c>
      <c r="BA110" s="36">
        <f t="shared" si="31"/>
        <v>2209963.72</v>
      </c>
      <c r="BC110" s="37" t="s">
        <v>185</v>
      </c>
      <c r="BD110" s="34">
        <v>421006</v>
      </c>
      <c r="BE110" s="28">
        <v>2000000</v>
      </c>
      <c r="BF110" s="40"/>
      <c r="BG110" s="36">
        <f t="shared" si="32"/>
        <v>2209963.72</v>
      </c>
      <c r="BI110" s="37" t="s">
        <v>185</v>
      </c>
      <c r="BJ110" s="34">
        <v>421006</v>
      </c>
      <c r="BK110" s="28">
        <v>2000000</v>
      </c>
      <c r="BL110" s="40">
        <v>375544.72</v>
      </c>
      <c r="BM110" s="36">
        <f t="shared" si="33"/>
        <v>2585508.44</v>
      </c>
      <c r="BO110" s="37" t="s">
        <v>185</v>
      </c>
      <c r="BP110" s="34">
        <v>421006</v>
      </c>
      <c r="BQ110" s="28">
        <v>2000000</v>
      </c>
      <c r="BR110" s="40"/>
      <c r="BS110" s="36">
        <f t="shared" si="34"/>
        <v>2585508.44</v>
      </c>
    </row>
    <row r="111" spans="1:71" ht="24">
      <c r="A111" s="37" t="s">
        <v>186</v>
      </c>
      <c r="B111" s="34">
        <v>421007</v>
      </c>
      <c r="C111" s="28">
        <v>3450000</v>
      </c>
      <c r="D111" s="39">
        <v>280775.12</v>
      </c>
      <c r="E111" s="36">
        <f t="shared" si="23"/>
        <v>280775.12</v>
      </c>
      <c r="F111" s="31"/>
      <c r="G111" s="37" t="s">
        <v>186</v>
      </c>
      <c r="H111" s="34">
        <v>421007</v>
      </c>
      <c r="I111" s="28">
        <v>3450000</v>
      </c>
      <c r="J111" s="40">
        <v>610946.08</v>
      </c>
      <c r="K111" s="36">
        <f t="shared" si="24"/>
        <v>891721.2</v>
      </c>
      <c r="M111" s="37" t="s">
        <v>186</v>
      </c>
      <c r="N111" s="34">
        <v>421007</v>
      </c>
      <c r="O111" s="28">
        <v>3450000</v>
      </c>
      <c r="P111" s="40">
        <v>224752.72</v>
      </c>
      <c r="Q111" s="36">
        <f t="shared" si="25"/>
        <v>1116473.92</v>
      </c>
      <c r="S111" s="37" t="s">
        <v>186</v>
      </c>
      <c r="T111" s="34">
        <v>421007</v>
      </c>
      <c r="U111" s="28">
        <v>3450000</v>
      </c>
      <c r="V111" s="40">
        <v>352148.96</v>
      </c>
      <c r="W111" s="36">
        <f t="shared" si="26"/>
        <v>1468622.88</v>
      </c>
      <c r="Y111" s="37" t="s">
        <v>186</v>
      </c>
      <c r="Z111" s="34">
        <v>421007</v>
      </c>
      <c r="AA111" s="28">
        <v>3450000</v>
      </c>
      <c r="AB111" s="40">
        <v>433061.05</v>
      </c>
      <c r="AC111" s="36">
        <f t="shared" si="27"/>
        <v>1901683.9300000002</v>
      </c>
      <c r="AE111" s="37" t="s">
        <v>186</v>
      </c>
      <c r="AF111" s="34">
        <v>421007</v>
      </c>
      <c r="AG111" s="28">
        <v>3450000</v>
      </c>
      <c r="AH111" s="40">
        <v>353017.95</v>
      </c>
      <c r="AI111" s="36">
        <f t="shared" si="28"/>
        <v>2254701.88</v>
      </c>
      <c r="AK111" s="37" t="s">
        <v>186</v>
      </c>
      <c r="AL111" s="34">
        <v>421007</v>
      </c>
      <c r="AM111" s="28">
        <v>3450000</v>
      </c>
      <c r="AN111" s="40"/>
      <c r="AO111" s="36">
        <f t="shared" si="29"/>
        <v>2254701.88</v>
      </c>
      <c r="AQ111" s="37" t="s">
        <v>186</v>
      </c>
      <c r="AR111" s="34">
        <v>421007</v>
      </c>
      <c r="AS111" s="28">
        <v>3450000</v>
      </c>
      <c r="AT111" s="40">
        <v>908382.37</v>
      </c>
      <c r="AU111" s="36">
        <f t="shared" si="30"/>
        <v>3163084.2500000005</v>
      </c>
      <c r="AW111" s="37" t="s">
        <v>186</v>
      </c>
      <c r="AX111" s="34">
        <v>421007</v>
      </c>
      <c r="AY111" s="28">
        <v>3450000</v>
      </c>
      <c r="AZ111" s="40">
        <v>425584.59</v>
      </c>
      <c r="BA111" s="36">
        <f t="shared" si="31"/>
        <v>3588668.8400000003</v>
      </c>
      <c r="BC111" s="37" t="s">
        <v>186</v>
      </c>
      <c r="BD111" s="34">
        <v>421007</v>
      </c>
      <c r="BE111" s="28">
        <v>3450000</v>
      </c>
      <c r="BF111" s="40"/>
      <c r="BG111" s="36">
        <f t="shared" si="32"/>
        <v>3588668.8400000003</v>
      </c>
      <c r="BI111" s="37" t="s">
        <v>186</v>
      </c>
      <c r="BJ111" s="34">
        <v>421007</v>
      </c>
      <c r="BK111" s="28">
        <v>3450000</v>
      </c>
      <c r="BL111" s="40">
        <v>808144.85</v>
      </c>
      <c r="BM111" s="36">
        <f t="shared" si="33"/>
        <v>4396813.69</v>
      </c>
      <c r="BO111" s="37" t="s">
        <v>186</v>
      </c>
      <c r="BP111" s="34">
        <v>421007</v>
      </c>
      <c r="BQ111" s="28">
        <v>3450000</v>
      </c>
      <c r="BR111" s="40"/>
      <c r="BS111" s="36">
        <f t="shared" si="34"/>
        <v>4396813.69</v>
      </c>
    </row>
    <row r="112" spans="1:71" ht="24" customHeight="1" hidden="1">
      <c r="A112" s="37" t="s">
        <v>187</v>
      </c>
      <c r="B112" s="34">
        <v>421008</v>
      </c>
      <c r="C112" s="28"/>
      <c r="D112" s="47"/>
      <c r="E112" s="36">
        <f t="shared" si="23"/>
        <v>0</v>
      </c>
      <c r="F112" s="31"/>
      <c r="G112" s="37" t="s">
        <v>187</v>
      </c>
      <c r="H112" s="34">
        <v>421008</v>
      </c>
      <c r="I112" s="28"/>
      <c r="J112" s="48"/>
      <c r="K112" s="36">
        <f t="shared" si="24"/>
        <v>0</v>
      </c>
      <c r="M112" s="37" t="s">
        <v>187</v>
      </c>
      <c r="N112" s="34">
        <v>421008</v>
      </c>
      <c r="O112" s="28"/>
      <c r="P112" s="48"/>
      <c r="Q112" s="36">
        <f t="shared" si="25"/>
        <v>0</v>
      </c>
      <c r="S112" s="37" t="s">
        <v>187</v>
      </c>
      <c r="T112" s="34">
        <v>421008</v>
      </c>
      <c r="U112" s="28"/>
      <c r="V112" s="48"/>
      <c r="W112" s="36">
        <f t="shared" si="26"/>
        <v>0</v>
      </c>
      <c r="Y112" s="37" t="s">
        <v>187</v>
      </c>
      <c r="Z112" s="34">
        <v>421008</v>
      </c>
      <c r="AA112" s="28"/>
      <c r="AB112" s="48"/>
      <c r="AC112" s="36">
        <f t="shared" si="27"/>
        <v>0</v>
      </c>
      <c r="AE112" s="37" t="s">
        <v>187</v>
      </c>
      <c r="AF112" s="34">
        <v>421008</v>
      </c>
      <c r="AG112" s="28"/>
      <c r="AH112" s="48"/>
      <c r="AI112" s="36">
        <f t="shared" si="28"/>
        <v>0</v>
      </c>
      <c r="AK112" s="37" t="s">
        <v>187</v>
      </c>
      <c r="AL112" s="34">
        <v>421008</v>
      </c>
      <c r="AM112" s="28"/>
      <c r="AN112" s="48"/>
      <c r="AO112" s="36">
        <f t="shared" si="29"/>
        <v>0</v>
      </c>
      <c r="AQ112" s="37" t="s">
        <v>187</v>
      </c>
      <c r="AR112" s="34">
        <v>421008</v>
      </c>
      <c r="AS112" s="28"/>
      <c r="AT112" s="48"/>
      <c r="AU112" s="36">
        <f t="shared" si="30"/>
        <v>0</v>
      </c>
      <c r="AW112" s="37" t="s">
        <v>187</v>
      </c>
      <c r="AX112" s="34">
        <v>421008</v>
      </c>
      <c r="AY112" s="28"/>
      <c r="AZ112" s="48"/>
      <c r="BA112" s="36">
        <f t="shared" si="31"/>
        <v>0</v>
      </c>
      <c r="BC112" s="37" t="s">
        <v>187</v>
      </c>
      <c r="BD112" s="34">
        <v>421008</v>
      </c>
      <c r="BE112" s="28"/>
      <c r="BF112" s="48"/>
      <c r="BG112" s="36">
        <f t="shared" si="32"/>
        <v>0</v>
      </c>
      <c r="BI112" s="37" t="s">
        <v>187</v>
      </c>
      <c r="BJ112" s="34">
        <v>421008</v>
      </c>
      <c r="BK112" s="28"/>
      <c r="BL112" s="48"/>
      <c r="BM112" s="36">
        <f t="shared" si="33"/>
        <v>0</v>
      </c>
      <c r="BO112" s="37" t="s">
        <v>187</v>
      </c>
      <c r="BP112" s="34">
        <v>421008</v>
      </c>
      <c r="BQ112" s="28"/>
      <c r="BR112" s="48"/>
      <c r="BS112" s="36">
        <f t="shared" si="34"/>
        <v>0</v>
      </c>
    </row>
    <row r="113" spans="1:71" ht="24" customHeight="1" hidden="1">
      <c r="A113" s="37" t="s">
        <v>188</v>
      </c>
      <c r="B113" s="34">
        <v>421009</v>
      </c>
      <c r="C113" s="28"/>
      <c r="D113" s="29"/>
      <c r="E113" s="36">
        <f t="shared" si="23"/>
        <v>0</v>
      </c>
      <c r="F113" s="31"/>
      <c r="G113" s="37" t="s">
        <v>188</v>
      </c>
      <c r="H113" s="34">
        <v>421009</v>
      </c>
      <c r="I113" s="28"/>
      <c r="J113" s="32"/>
      <c r="K113" s="36">
        <f t="shared" si="24"/>
        <v>0</v>
      </c>
      <c r="M113" s="37" t="s">
        <v>188</v>
      </c>
      <c r="N113" s="34">
        <v>421009</v>
      </c>
      <c r="O113" s="28"/>
      <c r="P113" s="32"/>
      <c r="Q113" s="36">
        <f t="shared" si="25"/>
        <v>0</v>
      </c>
      <c r="S113" s="37" t="s">
        <v>188</v>
      </c>
      <c r="T113" s="34">
        <v>421009</v>
      </c>
      <c r="U113" s="28"/>
      <c r="V113" s="32"/>
      <c r="W113" s="36">
        <f t="shared" si="26"/>
        <v>0</v>
      </c>
      <c r="Y113" s="37" t="s">
        <v>188</v>
      </c>
      <c r="Z113" s="34">
        <v>421009</v>
      </c>
      <c r="AA113" s="28"/>
      <c r="AB113" s="32"/>
      <c r="AC113" s="36">
        <f t="shared" si="27"/>
        <v>0</v>
      </c>
      <c r="AE113" s="37" t="s">
        <v>188</v>
      </c>
      <c r="AF113" s="34">
        <v>421009</v>
      </c>
      <c r="AG113" s="28"/>
      <c r="AH113" s="32"/>
      <c r="AI113" s="36">
        <f t="shared" si="28"/>
        <v>0</v>
      </c>
      <c r="AK113" s="37" t="s">
        <v>188</v>
      </c>
      <c r="AL113" s="34">
        <v>421009</v>
      </c>
      <c r="AM113" s="28"/>
      <c r="AN113" s="32"/>
      <c r="AO113" s="36">
        <f t="shared" si="29"/>
        <v>0</v>
      </c>
      <c r="AQ113" s="37" t="s">
        <v>188</v>
      </c>
      <c r="AR113" s="34">
        <v>421009</v>
      </c>
      <c r="AS113" s="28"/>
      <c r="AT113" s="32"/>
      <c r="AU113" s="36">
        <f t="shared" si="30"/>
        <v>0</v>
      </c>
      <c r="AW113" s="37" t="s">
        <v>188</v>
      </c>
      <c r="AX113" s="34">
        <v>421009</v>
      </c>
      <c r="AY113" s="28"/>
      <c r="AZ113" s="32"/>
      <c r="BA113" s="36">
        <f t="shared" si="31"/>
        <v>0</v>
      </c>
      <c r="BC113" s="37" t="s">
        <v>188</v>
      </c>
      <c r="BD113" s="34">
        <v>421009</v>
      </c>
      <c r="BE113" s="28"/>
      <c r="BF113" s="32"/>
      <c r="BG113" s="36">
        <f t="shared" si="32"/>
        <v>0</v>
      </c>
      <c r="BI113" s="37" t="s">
        <v>188</v>
      </c>
      <c r="BJ113" s="34">
        <v>421009</v>
      </c>
      <c r="BK113" s="28"/>
      <c r="BL113" s="32"/>
      <c r="BM113" s="36">
        <f t="shared" si="33"/>
        <v>0</v>
      </c>
      <c r="BO113" s="37" t="s">
        <v>188</v>
      </c>
      <c r="BP113" s="34">
        <v>421009</v>
      </c>
      <c r="BQ113" s="28"/>
      <c r="BR113" s="32"/>
      <c r="BS113" s="36">
        <f t="shared" si="34"/>
        <v>0</v>
      </c>
    </row>
    <row r="114" spans="1:71" ht="24" customHeight="1" hidden="1">
      <c r="A114" s="37" t="s">
        <v>189</v>
      </c>
      <c r="B114" s="34">
        <v>421010</v>
      </c>
      <c r="C114" s="28"/>
      <c r="D114" s="29"/>
      <c r="E114" s="36">
        <f t="shared" si="23"/>
        <v>0</v>
      </c>
      <c r="F114" s="31"/>
      <c r="G114" s="37" t="s">
        <v>189</v>
      </c>
      <c r="H114" s="34">
        <v>421010</v>
      </c>
      <c r="I114" s="28"/>
      <c r="J114" s="32"/>
      <c r="K114" s="36">
        <f t="shared" si="24"/>
        <v>0</v>
      </c>
      <c r="M114" s="37" t="s">
        <v>189</v>
      </c>
      <c r="N114" s="34">
        <v>421010</v>
      </c>
      <c r="O114" s="28"/>
      <c r="P114" s="32"/>
      <c r="Q114" s="36">
        <f t="shared" si="25"/>
        <v>0</v>
      </c>
      <c r="S114" s="37" t="s">
        <v>189</v>
      </c>
      <c r="T114" s="34">
        <v>421010</v>
      </c>
      <c r="U114" s="28"/>
      <c r="V114" s="32"/>
      <c r="W114" s="36">
        <f t="shared" si="26"/>
        <v>0</v>
      </c>
      <c r="Y114" s="37" t="s">
        <v>189</v>
      </c>
      <c r="Z114" s="34">
        <v>421010</v>
      </c>
      <c r="AA114" s="28"/>
      <c r="AB114" s="32"/>
      <c r="AC114" s="36">
        <f t="shared" si="27"/>
        <v>0</v>
      </c>
      <c r="AE114" s="37" t="s">
        <v>189</v>
      </c>
      <c r="AF114" s="34">
        <v>421010</v>
      </c>
      <c r="AG114" s="28"/>
      <c r="AH114" s="32"/>
      <c r="AI114" s="36">
        <f t="shared" si="28"/>
        <v>0</v>
      </c>
      <c r="AK114" s="37" t="s">
        <v>189</v>
      </c>
      <c r="AL114" s="34">
        <v>421010</v>
      </c>
      <c r="AM114" s="28"/>
      <c r="AN114" s="32"/>
      <c r="AO114" s="36">
        <f t="shared" si="29"/>
        <v>0</v>
      </c>
      <c r="AQ114" s="37" t="s">
        <v>189</v>
      </c>
      <c r="AR114" s="34">
        <v>421010</v>
      </c>
      <c r="AS114" s="28"/>
      <c r="AT114" s="32"/>
      <c r="AU114" s="36">
        <f t="shared" si="30"/>
        <v>0</v>
      </c>
      <c r="AW114" s="37" t="s">
        <v>189</v>
      </c>
      <c r="AX114" s="34">
        <v>421010</v>
      </c>
      <c r="AY114" s="28"/>
      <c r="AZ114" s="32"/>
      <c r="BA114" s="36">
        <f t="shared" si="31"/>
        <v>0</v>
      </c>
      <c r="BC114" s="37" t="s">
        <v>189</v>
      </c>
      <c r="BD114" s="34">
        <v>421010</v>
      </c>
      <c r="BE114" s="28"/>
      <c r="BF114" s="32"/>
      <c r="BG114" s="36">
        <f t="shared" si="32"/>
        <v>0</v>
      </c>
      <c r="BI114" s="37" t="s">
        <v>189</v>
      </c>
      <c r="BJ114" s="34">
        <v>421010</v>
      </c>
      <c r="BK114" s="28"/>
      <c r="BL114" s="32"/>
      <c r="BM114" s="36">
        <f t="shared" si="33"/>
        <v>0</v>
      </c>
      <c r="BO114" s="37" t="s">
        <v>189</v>
      </c>
      <c r="BP114" s="34">
        <v>421010</v>
      </c>
      <c r="BQ114" s="28"/>
      <c r="BR114" s="32"/>
      <c r="BS114" s="36">
        <f t="shared" si="34"/>
        <v>0</v>
      </c>
    </row>
    <row r="115" spans="1:71" ht="24" customHeight="1" hidden="1">
      <c r="A115" s="37" t="s">
        <v>190</v>
      </c>
      <c r="B115" s="34">
        <v>421011</v>
      </c>
      <c r="C115" s="28"/>
      <c r="D115" s="29"/>
      <c r="E115" s="36">
        <f t="shared" si="23"/>
        <v>0</v>
      </c>
      <c r="F115" s="31"/>
      <c r="G115" s="37" t="s">
        <v>190</v>
      </c>
      <c r="H115" s="34">
        <v>421011</v>
      </c>
      <c r="I115" s="28"/>
      <c r="J115" s="32"/>
      <c r="K115" s="36">
        <f t="shared" si="24"/>
        <v>0</v>
      </c>
      <c r="M115" s="37" t="s">
        <v>190</v>
      </c>
      <c r="N115" s="34">
        <v>421011</v>
      </c>
      <c r="O115" s="28"/>
      <c r="P115" s="32"/>
      <c r="Q115" s="36">
        <f t="shared" si="25"/>
        <v>0</v>
      </c>
      <c r="S115" s="37" t="s">
        <v>190</v>
      </c>
      <c r="T115" s="34">
        <v>421011</v>
      </c>
      <c r="U115" s="28"/>
      <c r="V115" s="32"/>
      <c r="W115" s="36">
        <f t="shared" si="26"/>
        <v>0</v>
      </c>
      <c r="Y115" s="37" t="s">
        <v>190</v>
      </c>
      <c r="Z115" s="34">
        <v>421011</v>
      </c>
      <c r="AA115" s="28"/>
      <c r="AB115" s="32"/>
      <c r="AC115" s="36">
        <f t="shared" si="27"/>
        <v>0</v>
      </c>
      <c r="AE115" s="37" t="s">
        <v>190</v>
      </c>
      <c r="AF115" s="34">
        <v>421011</v>
      </c>
      <c r="AG115" s="28"/>
      <c r="AH115" s="32"/>
      <c r="AI115" s="36">
        <f t="shared" si="28"/>
        <v>0</v>
      </c>
      <c r="AK115" s="37" t="s">
        <v>190</v>
      </c>
      <c r="AL115" s="34">
        <v>421011</v>
      </c>
      <c r="AM115" s="28"/>
      <c r="AN115" s="32"/>
      <c r="AO115" s="36">
        <f t="shared" si="29"/>
        <v>0</v>
      </c>
      <c r="AQ115" s="37" t="s">
        <v>190</v>
      </c>
      <c r="AR115" s="34">
        <v>421011</v>
      </c>
      <c r="AS115" s="28"/>
      <c r="AT115" s="32"/>
      <c r="AU115" s="36">
        <f t="shared" si="30"/>
        <v>0</v>
      </c>
      <c r="AW115" s="37" t="s">
        <v>190</v>
      </c>
      <c r="AX115" s="34">
        <v>421011</v>
      </c>
      <c r="AY115" s="28"/>
      <c r="AZ115" s="32"/>
      <c r="BA115" s="36">
        <f t="shared" si="31"/>
        <v>0</v>
      </c>
      <c r="BC115" s="37" t="s">
        <v>190</v>
      </c>
      <c r="BD115" s="34">
        <v>421011</v>
      </c>
      <c r="BE115" s="28"/>
      <c r="BF115" s="32"/>
      <c r="BG115" s="36">
        <f t="shared" si="32"/>
        <v>0</v>
      </c>
      <c r="BI115" s="37" t="s">
        <v>190</v>
      </c>
      <c r="BJ115" s="34">
        <v>421011</v>
      </c>
      <c r="BK115" s="28"/>
      <c r="BL115" s="32"/>
      <c r="BM115" s="36">
        <f t="shared" si="33"/>
        <v>0</v>
      </c>
      <c r="BO115" s="37" t="s">
        <v>190</v>
      </c>
      <c r="BP115" s="34">
        <v>421011</v>
      </c>
      <c r="BQ115" s="28"/>
      <c r="BR115" s="32"/>
      <c r="BS115" s="36">
        <f t="shared" si="34"/>
        <v>0</v>
      </c>
    </row>
    <row r="116" spans="1:71" ht="24">
      <c r="A116" s="37" t="s">
        <v>191</v>
      </c>
      <c r="B116" s="34">
        <v>421012</v>
      </c>
      <c r="C116" s="28">
        <v>100000</v>
      </c>
      <c r="D116" s="39"/>
      <c r="E116" s="36">
        <f t="shared" si="23"/>
        <v>0</v>
      </c>
      <c r="F116" s="31"/>
      <c r="G116" s="37" t="s">
        <v>191</v>
      </c>
      <c r="H116" s="34">
        <v>421012</v>
      </c>
      <c r="I116" s="28">
        <v>100000</v>
      </c>
      <c r="J116" s="40"/>
      <c r="K116" s="36">
        <f t="shared" si="24"/>
        <v>0</v>
      </c>
      <c r="M116" s="37" t="s">
        <v>191</v>
      </c>
      <c r="N116" s="34">
        <v>421012</v>
      </c>
      <c r="O116" s="28">
        <v>100000</v>
      </c>
      <c r="P116" s="40"/>
      <c r="Q116" s="36">
        <f t="shared" si="25"/>
        <v>0</v>
      </c>
      <c r="S116" s="37" t="s">
        <v>191</v>
      </c>
      <c r="T116" s="34">
        <v>421012</v>
      </c>
      <c r="U116" s="28">
        <v>100000</v>
      </c>
      <c r="V116" s="40">
        <v>21323.62</v>
      </c>
      <c r="W116" s="36">
        <f t="shared" si="26"/>
        <v>21323.62</v>
      </c>
      <c r="Y116" s="37" t="s">
        <v>191</v>
      </c>
      <c r="Z116" s="34">
        <v>421012</v>
      </c>
      <c r="AA116" s="28">
        <v>100000</v>
      </c>
      <c r="AB116" s="40"/>
      <c r="AC116" s="36">
        <f t="shared" si="27"/>
        <v>21323.62</v>
      </c>
      <c r="AE116" s="37" t="s">
        <v>191</v>
      </c>
      <c r="AF116" s="34">
        <v>421012</v>
      </c>
      <c r="AG116" s="28">
        <v>100000</v>
      </c>
      <c r="AH116" s="40"/>
      <c r="AI116" s="36">
        <f t="shared" si="28"/>
        <v>21323.62</v>
      </c>
      <c r="AK116" s="37" t="s">
        <v>191</v>
      </c>
      <c r="AL116" s="34">
        <v>421012</v>
      </c>
      <c r="AM116" s="28">
        <v>100000</v>
      </c>
      <c r="AN116" s="40"/>
      <c r="AO116" s="36">
        <f t="shared" si="29"/>
        <v>21323.62</v>
      </c>
      <c r="AQ116" s="37" t="s">
        <v>191</v>
      </c>
      <c r="AR116" s="34">
        <v>421012</v>
      </c>
      <c r="AS116" s="28">
        <v>100000</v>
      </c>
      <c r="AT116" s="40">
        <v>16442.21</v>
      </c>
      <c r="AU116" s="36">
        <f t="shared" si="30"/>
        <v>37765.83</v>
      </c>
      <c r="AW116" s="37" t="s">
        <v>191</v>
      </c>
      <c r="AX116" s="34">
        <v>421012</v>
      </c>
      <c r="AY116" s="28">
        <v>100000</v>
      </c>
      <c r="AZ116" s="40"/>
      <c r="BA116" s="36">
        <f t="shared" si="31"/>
        <v>37765.83</v>
      </c>
      <c r="BC116" s="37" t="s">
        <v>191</v>
      </c>
      <c r="BD116" s="34">
        <v>421012</v>
      </c>
      <c r="BE116" s="28">
        <v>100000</v>
      </c>
      <c r="BF116" s="40">
        <v>16755.67</v>
      </c>
      <c r="BG116" s="36">
        <f t="shared" si="32"/>
        <v>54521.5</v>
      </c>
      <c r="BI116" s="37" t="s">
        <v>191</v>
      </c>
      <c r="BJ116" s="34">
        <v>421012</v>
      </c>
      <c r="BK116" s="28">
        <v>100000</v>
      </c>
      <c r="BL116" s="40"/>
      <c r="BM116" s="36">
        <f t="shared" si="33"/>
        <v>54521.5</v>
      </c>
      <c r="BO116" s="37" t="s">
        <v>191</v>
      </c>
      <c r="BP116" s="34">
        <v>421012</v>
      </c>
      <c r="BQ116" s="28">
        <v>100000</v>
      </c>
      <c r="BR116" s="40"/>
      <c r="BS116" s="36">
        <f t="shared" si="34"/>
        <v>54521.5</v>
      </c>
    </row>
    <row r="117" spans="1:71" ht="24">
      <c r="A117" s="37" t="s">
        <v>192</v>
      </c>
      <c r="B117" s="34">
        <v>421013</v>
      </c>
      <c r="C117" s="28">
        <v>200000</v>
      </c>
      <c r="D117" s="86"/>
      <c r="E117" s="36">
        <f t="shared" si="23"/>
        <v>0</v>
      </c>
      <c r="F117" s="31"/>
      <c r="G117" s="37" t="s">
        <v>192</v>
      </c>
      <c r="H117" s="34">
        <v>421013</v>
      </c>
      <c r="I117" s="28">
        <v>200000</v>
      </c>
      <c r="J117" s="87">
        <v>45042.67</v>
      </c>
      <c r="K117" s="36">
        <f t="shared" si="24"/>
        <v>45042.67</v>
      </c>
      <c r="M117" s="37" t="s">
        <v>192</v>
      </c>
      <c r="N117" s="34">
        <v>421013</v>
      </c>
      <c r="O117" s="28">
        <v>200000</v>
      </c>
      <c r="P117" s="87"/>
      <c r="Q117" s="36">
        <f t="shared" si="25"/>
        <v>45042.67</v>
      </c>
      <c r="S117" s="37" t="s">
        <v>192</v>
      </c>
      <c r="T117" s="34">
        <v>421013</v>
      </c>
      <c r="U117" s="28">
        <v>200000</v>
      </c>
      <c r="V117" s="87">
        <v>38352.62</v>
      </c>
      <c r="W117" s="36">
        <f t="shared" si="26"/>
        <v>83395.29000000001</v>
      </c>
      <c r="Y117" s="37" t="s">
        <v>192</v>
      </c>
      <c r="Z117" s="34">
        <v>421013</v>
      </c>
      <c r="AA117" s="28">
        <v>200000</v>
      </c>
      <c r="AB117" s="87"/>
      <c r="AC117" s="36">
        <f t="shared" si="27"/>
        <v>83395.29000000001</v>
      </c>
      <c r="AE117" s="37" t="s">
        <v>192</v>
      </c>
      <c r="AF117" s="34">
        <v>421013</v>
      </c>
      <c r="AG117" s="28">
        <v>200000</v>
      </c>
      <c r="AH117" s="87"/>
      <c r="AI117" s="36">
        <f t="shared" si="28"/>
        <v>83395.29000000001</v>
      </c>
      <c r="AK117" s="37" t="s">
        <v>192</v>
      </c>
      <c r="AL117" s="34">
        <v>421013</v>
      </c>
      <c r="AM117" s="28">
        <v>200000</v>
      </c>
      <c r="AN117" s="87">
        <v>31733.84</v>
      </c>
      <c r="AO117" s="36">
        <f t="shared" si="29"/>
        <v>115129.13</v>
      </c>
      <c r="AQ117" s="37" t="s">
        <v>192</v>
      </c>
      <c r="AR117" s="34">
        <v>421013</v>
      </c>
      <c r="AS117" s="28">
        <v>200000</v>
      </c>
      <c r="AT117" s="87"/>
      <c r="AU117" s="36">
        <f t="shared" si="30"/>
        <v>115129.13</v>
      </c>
      <c r="AW117" s="37" t="s">
        <v>192</v>
      </c>
      <c r="AX117" s="34">
        <v>421013</v>
      </c>
      <c r="AY117" s="28">
        <v>200000</v>
      </c>
      <c r="AZ117" s="87"/>
      <c r="BA117" s="36">
        <f t="shared" si="31"/>
        <v>115129.13</v>
      </c>
      <c r="BC117" s="37" t="s">
        <v>192</v>
      </c>
      <c r="BD117" s="34">
        <v>421013</v>
      </c>
      <c r="BE117" s="28">
        <v>200000</v>
      </c>
      <c r="BF117" s="87"/>
      <c r="BG117" s="36">
        <f t="shared" si="32"/>
        <v>115129.13</v>
      </c>
      <c r="BI117" s="37" t="s">
        <v>192</v>
      </c>
      <c r="BJ117" s="34">
        <v>421013</v>
      </c>
      <c r="BK117" s="28">
        <v>200000</v>
      </c>
      <c r="BL117" s="87">
        <v>23508.72</v>
      </c>
      <c r="BM117" s="36">
        <f t="shared" si="33"/>
        <v>138637.84999999998</v>
      </c>
      <c r="BO117" s="37" t="s">
        <v>192</v>
      </c>
      <c r="BP117" s="34">
        <v>421013</v>
      </c>
      <c r="BQ117" s="28">
        <v>200000</v>
      </c>
      <c r="BR117" s="87"/>
      <c r="BS117" s="36">
        <f t="shared" si="34"/>
        <v>138637.84999999998</v>
      </c>
    </row>
    <row r="118" spans="1:71" ht="24" customHeight="1" hidden="1">
      <c r="A118" s="37" t="s">
        <v>193</v>
      </c>
      <c r="B118" s="34">
        <v>421014</v>
      </c>
      <c r="C118" s="28"/>
      <c r="D118" s="29"/>
      <c r="E118" s="36">
        <f t="shared" si="23"/>
        <v>0</v>
      </c>
      <c r="F118" s="31"/>
      <c r="G118" s="37" t="s">
        <v>193</v>
      </c>
      <c r="H118" s="34">
        <v>421014</v>
      </c>
      <c r="I118" s="28"/>
      <c r="J118" s="32"/>
      <c r="K118" s="36">
        <f t="shared" si="24"/>
        <v>0</v>
      </c>
      <c r="M118" s="37" t="s">
        <v>193</v>
      </c>
      <c r="N118" s="34">
        <v>421014</v>
      </c>
      <c r="O118" s="28"/>
      <c r="P118" s="32"/>
      <c r="Q118" s="36">
        <f t="shared" si="25"/>
        <v>0</v>
      </c>
      <c r="S118" s="37" t="s">
        <v>193</v>
      </c>
      <c r="T118" s="34">
        <v>421014</v>
      </c>
      <c r="U118" s="28"/>
      <c r="V118" s="32"/>
      <c r="W118" s="36">
        <f t="shared" si="26"/>
        <v>0</v>
      </c>
      <c r="Y118" s="37" t="s">
        <v>193</v>
      </c>
      <c r="Z118" s="34">
        <v>421014</v>
      </c>
      <c r="AA118" s="28"/>
      <c r="AB118" s="32"/>
      <c r="AC118" s="36">
        <f t="shared" si="27"/>
        <v>0</v>
      </c>
      <c r="AE118" s="37" t="s">
        <v>193</v>
      </c>
      <c r="AF118" s="34">
        <v>421014</v>
      </c>
      <c r="AG118" s="28"/>
      <c r="AH118" s="32"/>
      <c r="AI118" s="36">
        <f t="shared" si="28"/>
        <v>0</v>
      </c>
      <c r="AK118" s="37" t="s">
        <v>193</v>
      </c>
      <c r="AL118" s="34">
        <v>421014</v>
      </c>
      <c r="AM118" s="28"/>
      <c r="AN118" s="32"/>
      <c r="AO118" s="36">
        <f t="shared" si="29"/>
        <v>0</v>
      </c>
      <c r="AQ118" s="37" t="s">
        <v>193</v>
      </c>
      <c r="AR118" s="34">
        <v>421014</v>
      </c>
      <c r="AS118" s="28"/>
      <c r="AT118" s="32"/>
      <c r="AU118" s="36">
        <f t="shared" si="30"/>
        <v>0</v>
      </c>
      <c r="AW118" s="37" t="s">
        <v>193</v>
      </c>
      <c r="AX118" s="34">
        <v>421014</v>
      </c>
      <c r="AY118" s="28"/>
      <c r="AZ118" s="32"/>
      <c r="BA118" s="36">
        <f t="shared" si="31"/>
        <v>0</v>
      </c>
      <c r="BC118" s="37" t="s">
        <v>193</v>
      </c>
      <c r="BD118" s="34">
        <v>421014</v>
      </c>
      <c r="BE118" s="28"/>
      <c r="BF118" s="32"/>
      <c r="BG118" s="36">
        <f t="shared" si="32"/>
        <v>0</v>
      </c>
      <c r="BI118" s="37" t="s">
        <v>193</v>
      </c>
      <c r="BJ118" s="34">
        <v>421014</v>
      </c>
      <c r="BK118" s="28"/>
      <c r="BL118" s="32"/>
      <c r="BM118" s="36">
        <f t="shared" si="33"/>
        <v>0</v>
      </c>
      <c r="BO118" s="37" t="s">
        <v>193</v>
      </c>
      <c r="BP118" s="34">
        <v>421014</v>
      </c>
      <c r="BQ118" s="28"/>
      <c r="BR118" s="32"/>
      <c r="BS118" s="36">
        <f t="shared" si="34"/>
        <v>0</v>
      </c>
    </row>
    <row r="119" spans="1:71" ht="24">
      <c r="A119" s="37" t="s">
        <v>194</v>
      </c>
      <c r="B119" s="34">
        <v>421015</v>
      </c>
      <c r="C119" s="28">
        <v>300000</v>
      </c>
      <c r="D119" s="39"/>
      <c r="E119" s="36">
        <f t="shared" si="23"/>
        <v>0</v>
      </c>
      <c r="F119" s="31"/>
      <c r="G119" s="37" t="s">
        <v>194</v>
      </c>
      <c r="H119" s="34">
        <v>421015</v>
      </c>
      <c r="I119" s="28">
        <v>300000</v>
      </c>
      <c r="J119" s="40">
        <v>320273</v>
      </c>
      <c r="K119" s="36">
        <f t="shared" si="24"/>
        <v>320273</v>
      </c>
      <c r="M119" s="37" t="s">
        <v>194</v>
      </c>
      <c r="N119" s="34">
        <v>421015</v>
      </c>
      <c r="O119" s="28">
        <v>300000</v>
      </c>
      <c r="P119" s="40"/>
      <c r="Q119" s="36">
        <f t="shared" si="25"/>
        <v>320273</v>
      </c>
      <c r="S119" s="37" t="s">
        <v>194</v>
      </c>
      <c r="T119" s="34">
        <v>421015</v>
      </c>
      <c r="U119" s="28">
        <v>300000</v>
      </c>
      <c r="V119" s="40">
        <v>171363</v>
      </c>
      <c r="W119" s="36">
        <f t="shared" si="26"/>
        <v>491636</v>
      </c>
      <c r="Y119" s="37" t="s">
        <v>194</v>
      </c>
      <c r="Z119" s="34">
        <v>421015</v>
      </c>
      <c r="AA119" s="28">
        <v>300000</v>
      </c>
      <c r="AB119" s="40"/>
      <c r="AC119" s="36">
        <f t="shared" si="27"/>
        <v>491636</v>
      </c>
      <c r="AE119" s="37" t="s">
        <v>194</v>
      </c>
      <c r="AF119" s="34">
        <v>421015</v>
      </c>
      <c r="AG119" s="28">
        <v>300000</v>
      </c>
      <c r="AH119" s="40"/>
      <c r="AI119" s="36">
        <f t="shared" si="28"/>
        <v>491636</v>
      </c>
      <c r="AK119" s="37" t="s">
        <v>194</v>
      </c>
      <c r="AL119" s="34">
        <v>421015</v>
      </c>
      <c r="AM119" s="28">
        <v>300000</v>
      </c>
      <c r="AN119" s="40"/>
      <c r="AO119" s="36">
        <f t="shared" si="29"/>
        <v>491636</v>
      </c>
      <c r="AQ119" s="37" t="s">
        <v>194</v>
      </c>
      <c r="AR119" s="34">
        <v>421015</v>
      </c>
      <c r="AS119" s="28">
        <v>300000</v>
      </c>
      <c r="AT119" s="40"/>
      <c r="AU119" s="36">
        <f t="shared" si="30"/>
        <v>491636</v>
      </c>
      <c r="AW119" s="37" t="s">
        <v>194</v>
      </c>
      <c r="AX119" s="34">
        <v>421015</v>
      </c>
      <c r="AY119" s="28">
        <v>300000</v>
      </c>
      <c r="AZ119" s="40">
        <v>532872</v>
      </c>
      <c r="BA119" s="36">
        <f t="shared" si="31"/>
        <v>1024508</v>
      </c>
      <c r="BC119" s="37" t="s">
        <v>194</v>
      </c>
      <c r="BD119" s="34">
        <v>421015</v>
      </c>
      <c r="BE119" s="28">
        <v>300000</v>
      </c>
      <c r="BF119" s="40"/>
      <c r="BG119" s="36">
        <f t="shared" si="32"/>
        <v>1024508</v>
      </c>
      <c r="BI119" s="37" t="s">
        <v>194</v>
      </c>
      <c r="BJ119" s="34">
        <v>421015</v>
      </c>
      <c r="BK119" s="28">
        <v>300000</v>
      </c>
      <c r="BL119" s="40">
        <v>215709</v>
      </c>
      <c r="BM119" s="36">
        <f t="shared" si="33"/>
        <v>1240217</v>
      </c>
      <c r="BO119" s="37" t="s">
        <v>194</v>
      </c>
      <c r="BP119" s="34">
        <v>421015</v>
      </c>
      <c r="BQ119" s="28">
        <v>300000</v>
      </c>
      <c r="BR119" s="40"/>
      <c r="BS119" s="36">
        <f t="shared" si="34"/>
        <v>1240217</v>
      </c>
    </row>
    <row r="120" spans="1:71" ht="24" customHeight="1" hidden="1">
      <c r="A120" s="37" t="s">
        <v>195</v>
      </c>
      <c r="B120" s="34">
        <v>421016</v>
      </c>
      <c r="C120" s="28"/>
      <c r="D120" s="29"/>
      <c r="E120" s="36"/>
      <c r="F120" s="31"/>
      <c r="G120" s="37" t="s">
        <v>195</v>
      </c>
      <c r="H120" s="34">
        <v>421016</v>
      </c>
      <c r="I120" s="28"/>
      <c r="J120" s="32"/>
      <c r="K120" s="36"/>
      <c r="M120" s="37" t="s">
        <v>195</v>
      </c>
      <c r="N120" s="34">
        <v>421016</v>
      </c>
      <c r="O120" s="28"/>
      <c r="P120" s="32"/>
      <c r="Q120" s="36"/>
      <c r="S120" s="37" t="s">
        <v>195</v>
      </c>
      <c r="T120" s="34">
        <v>421016</v>
      </c>
      <c r="U120" s="28"/>
      <c r="V120" s="32"/>
      <c r="W120" s="36"/>
      <c r="Y120" s="37" t="s">
        <v>195</v>
      </c>
      <c r="Z120" s="34">
        <v>421016</v>
      </c>
      <c r="AA120" s="28"/>
      <c r="AB120" s="32"/>
      <c r="AC120" s="36"/>
      <c r="AE120" s="37" t="s">
        <v>195</v>
      </c>
      <c r="AF120" s="34">
        <v>421016</v>
      </c>
      <c r="AG120" s="28"/>
      <c r="AH120" s="32"/>
      <c r="AI120" s="36"/>
      <c r="AK120" s="37" t="s">
        <v>195</v>
      </c>
      <c r="AL120" s="34">
        <v>421016</v>
      </c>
      <c r="AM120" s="28"/>
      <c r="AN120" s="32"/>
      <c r="AO120" s="36"/>
      <c r="AQ120" s="37" t="s">
        <v>195</v>
      </c>
      <c r="AR120" s="34">
        <v>421016</v>
      </c>
      <c r="AS120" s="28"/>
      <c r="AT120" s="32"/>
      <c r="AU120" s="36"/>
      <c r="AW120" s="37" t="s">
        <v>195</v>
      </c>
      <c r="AX120" s="34">
        <v>421016</v>
      </c>
      <c r="AY120" s="28"/>
      <c r="AZ120" s="32"/>
      <c r="BA120" s="36"/>
      <c r="BC120" s="37" t="s">
        <v>195</v>
      </c>
      <c r="BD120" s="34">
        <v>421016</v>
      </c>
      <c r="BE120" s="28"/>
      <c r="BF120" s="32"/>
      <c r="BG120" s="36"/>
      <c r="BI120" s="37" t="s">
        <v>195</v>
      </c>
      <c r="BJ120" s="34">
        <v>421016</v>
      </c>
      <c r="BK120" s="28"/>
      <c r="BL120" s="32"/>
      <c r="BM120" s="36"/>
      <c r="BO120" s="37" t="s">
        <v>195</v>
      </c>
      <c r="BP120" s="34">
        <v>421016</v>
      </c>
      <c r="BQ120" s="28"/>
      <c r="BR120" s="32"/>
      <c r="BS120" s="36"/>
    </row>
    <row r="121" spans="1:71" ht="24" customHeight="1" hidden="1">
      <c r="A121" s="37" t="s">
        <v>196</v>
      </c>
      <c r="B121" s="34">
        <v>421017</v>
      </c>
      <c r="C121" s="28"/>
      <c r="D121" s="29"/>
      <c r="E121" s="36"/>
      <c r="F121" s="31"/>
      <c r="G121" s="37" t="s">
        <v>196</v>
      </c>
      <c r="H121" s="34">
        <v>421017</v>
      </c>
      <c r="I121" s="28"/>
      <c r="J121" s="32"/>
      <c r="K121" s="36"/>
      <c r="M121" s="37" t="s">
        <v>196</v>
      </c>
      <c r="N121" s="34">
        <v>421017</v>
      </c>
      <c r="O121" s="28"/>
      <c r="P121" s="32"/>
      <c r="Q121" s="36"/>
      <c r="S121" s="37" t="s">
        <v>196</v>
      </c>
      <c r="T121" s="34">
        <v>421017</v>
      </c>
      <c r="U121" s="28"/>
      <c r="V121" s="32"/>
      <c r="W121" s="36"/>
      <c r="Y121" s="37" t="s">
        <v>196</v>
      </c>
      <c r="Z121" s="34">
        <v>421017</v>
      </c>
      <c r="AA121" s="28"/>
      <c r="AB121" s="32"/>
      <c r="AC121" s="36"/>
      <c r="AE121" s="37" t="s">
        <v>196</v>
      </c>
      <c r="AF121" s="34">
        <v>421017</v>
      </c>
      <c r="AG121" s="28"/>
      <c r="AH121" s="32"/>
      <c r="AI121" s="36"/>
      <c r="AK121" s="37" t="s">
        <v>196</v>
      </c>
      <c r="AL121" s="34">
        <v>421017</v>
      </c>
      <c r="AM121" s="28"/>
      <c r="AN121" s="32"/>
      <c r="AO121" s="36"/>
      <c r="AQ121" s="37" t="s">
        <v>196</v>
      </c>
      <c r="AR121" s="34">
        <v>421017</v>
      </c>
      <c r="AS121" s="28"/>
      <c r="AT121" s="32"/>
      <c r="AU121" s="36"/>
      <c r="AW121" s="37" t="s">
        <v>196</v>
      </c>
      <c r="AX121" s="34">
        <v>421017</v>
      </c>
      <c r="AY121" s="28"/>
      <c r="AZ121" s="32"/>
      <c r="BA121" s="36"/>
      <c r="BC121" s="37" t="s">
        <v>196</v>
      </c>
      <c r="BD121" s="34">
        <v>421017</v>
      </c>
      <c r="BE121" s="28"/>
      <c r="BF121" s="32"/>
      <c r="BG121" s="36"/>
      <c r="BI121" s="37" t="s">
        <v>196</v>
      </c>
      <c r="BJ121" s="34">
        <v>421017</v>
      </c>
      <c r="BK121" s="28"/>
      <c r="BL121" s="32"/>
      <c r="BM121" s="36"/>
      <c r="BO121" s="37" t="s">
        <v>196</v>
      </c>
      <c r="BP121" s="34">
        <v>421017</v>
      </c>
      <c r="BQ121" s="28"/>
      <c r="BR121" s="32"/>
      <c r="BS121" s="36"/>
    </row>
    <row r="122" spans="1:71" ht="24" customHeight="1" hidden="1">
      <c r="A122" s="37" t="s">
        <v>197</v>
      </c>
      <c r="B122" s="34">
        <v>421018</v>
      </c>
      <c r="C122" s="28"/>
      <c r="D122" s="29"/>
      <c r="E122" s="36"/>
      <c r="F122" s="31"/>
      <c r="G122" s="37" t="s">
        <v>197</v>
      </c>
      <c r="H122" s="34">
        <v>421018</v>
      </c>
      <c r="I122" s="28"/>
      <c r="J122" s="32"/>
      <c r="K122" s="36"/>
      <c r="M122" s="37" t="s">
        <v>197</v>
      </c>
      <c r="N122" s="34">
        <v>421018</v>
      </c>
      <c r="O122" s="28"/>
      <c r="P122" s="32"/>
      <c r="Q122" s="36"/>
      <c r="S122" s="37" t="s">
        <v>197</v>
      </c>
      <c r="T122" s="34">
        <v>421018</v>
      </c>
      <c r="U122" s="28"/>
      <c r="V122" s="32"/>
      <c r="W122" s="36"/>
      <c r="Y122" s="37" t="s">
        <v>197</v>
      </c>
      <c r="Z122" s="34">
        <v>421018</v>
      </c>
      <c r="AA122" s="28"/>
      <c r="AB122" s="32"/>
      <c r="AC122" s="36"/>
      <c r="AE122" s="37" t="s">
        <v>197</v>
      </c>
      <c r="AF122" s="34">
        <v>421018</v>
      </c>
      <c r="AG122" s="28"/>
      <c r="AH122" s="32"/>
      <c r="AI122" s="36"/>
      <c r="AK122" s="37" t="s">
        <v>197</v>
      </c>
      <c r="AL122" s="34">
        <v>421018</v>
      </c>
      <c r="AM122" s="28"/>
      <c r="AN122" s="32"/>
      <c r="AO122" s="36"/>
      <c r="AQ122" s="37" t="s">
        <v>197</v>
      </c>
      <c r="AR122" s="34">
        <v>421018</v>
      </c>
      <c r="AS122" s="28"/>
      <c r="AT122" s="32"/>
      <c r="AU122" s="36"/>
      <c r="AW122" s="37" t="s">
        <v>197</v>
      </c>
      <c r="AX122" s="34">
        <v>421018</v>
      </c>
      <c r="AY122" s="28"/>
      <c r="AZ122" s="32"/>
      <c r="BA122" s="36"/>
      <c r="BC122" s="37" t="s">
        <v>197</v>
      </c>
      <c r="BD122" s="34">
        <v>421018</v>
      </c>
      <c r="BE122" s="28"/>
      <c r="BF122" s="32"/>
      <c r="BG122" s="36"/>
      <c r="BI122" s="37" t="s">
        <v>197</v>
      </c>
      <c r="BJ122" s="34">
        <v>421018</v>
      </c>
      <c r="BK122" s="28"/>
      <c r="BL122" s="32"/>
      <c r="BM122" s="36"/>
      <c r="BO122" s="37" t="s">
        <v>197</v>
      </c>
      <c r="BP122" s="34">
        <v>421018</v>
      </c>
      <c r="BQ122" s="28"/>
      <c r="BR122" s="32"/>
      <c r="BS122" s="36"/>
    </row>
    <row r="123" spans="1:71" ht="24" customHeight="1" hidden="1">
      <c r="A123" s="37" t="s">
        <v>198</v>
      </c>
      <c r="B123" s="34">
        <v>421999</v>
      </c>
      <c r="C123" s="28"/>
      <c r="D123" s="29"/>
      <c r="E123" s="36"/>
      <c r="F123" s="31"/>
      <c r="G123" s="37" t="s">
        <v>198</v>
      </c>
      <c r="H123" s="34">
        <v>421999</v>
      </c>
      <c r="I123" s="28"/>
      <c r="J123" s="32"/>
      <c r="K123" s="36"/>
      <c r="M123" s="37" t="s">
        <v>198</v>
      </c>
      <c r="N123" s="34">
        <v>421999</v>
      </c>
      <c r="O123" s="28"/>
      <c r="P123" s="32"/>
      <c r="Q123" s="36"/>
      <c r="S123" s="37" t="s">
        <v>198</v>
      </c>
      <c r="T123" s="34">
        <v>421999</v>
      </c>
      <c r="U123" s="28"/>
      <c r="V123" s="32"/>
      <c r="W123" s="36"/>
      <c r="Y123" s="37" t="s">
        <v>198</v>
      </c>
      <c r="Z123" s="34">
        <v>421999</v>
      </c>
      <c r="AA123" s="28"/>
      <c r="AB123" s="32"/>
      <c r="AC123" s="36"/>
      <c r="AE123" s="37" t="s">
        <v>198</v>
      </c>
      <c r="AF123" s="34">
        <v>421999</v>
      </c>
      <c r="AG123" s="28"/>
      <c r="AH123" s="32"/>
      <c r="AI123" s="36"/>
      <c r="AK123" s="37" t="s">
        <v>198</v>
      </c>
      <c r="AL123" s="34">
        <v>421999</v>
      </c>
      <c r="AM123" s="28"/>
      <c r="AN123" s="32"/>
      <c r="AO123" s="36"/>
      <c r="AQ123" s="37" t="s">
        <v>198</v>
      </c>
      <c r="AR123" s="34">
        <v>421999</v>
      </c>
      <c r="AS123" s="28"/>
      <c r="AT123" s="32"/>
      <c r="AU123" s="36"/>
      <c r="AW123" s="37" t="s">
        <v>198</v>
      </c>
      <c r="AX123" s="34">
        <v>421999</v>
      </c>
      <c r="AY123" s="28"/>
      <c r="AZ123" s="32"/>
      <c r="BA123" s="36"/>
      <c r="BC123" s="37" t="s">
        <v>198</v>
      </c>
      <c r="BD123" s="34">
        <v>421999</v>
      </c>
      <c r="BE123" s="28"/>
      <c r="BF123" s="32"/>
      <c r="BG123" s="36"/>
      <c r="BI123" s="37" t="s">
        <v>198</v>
      </c>
      <c r="BJ123" s="34">
        <v>421999</v>
      </c>
      <c r="BK123" s="28"/>
      <c r="BL123" s="32"/>
      <c r="BM123" s="36"/>
      <c r="BO123" s="37" t="s">
        <v>198</v>
      </c>
      <c r="BP123" s="34">
        <v>421999</v>
      </c>
      <c r="BQ123" s="28"/>
      <c r="BR123" s="32"/>
      <c r="BS123" s="36"/>
    </row>
    <row r="124" spans="1:71" ht="24" customHeight="1" hidden="1">
      <c r="A124" s="37"/>
      <c r="B124" s="34"/>
      <c r="C124" s="28"/>
      <c r="D124" s="29"/>
      <c r="E124" s="36"/>
      <c r="F124" s="31"/>
      <c r="G124" s="37"/>
      <c r="H124" s="34"/>
      <c r="I124" s="28"/>
      <c r="J124" s="32"/>
      <c r="K124" s="36"/>
      <c r="M124" s="37"/>
      <c r="N124" s="34"/>
      <c r="O124" s="28"/>
      <c r="P124" s="32"/>
      <c r="Q124" s="36"/>
      <c r="S124" s="37"/>
      <c r="T124" s="34"/>
      <c r="U124" s="28"/>
      <c r="V124" s="32"/>
      <c r="W124" s="36"/>
      <c r="Y124" s="37"/>
      <c r="Z124" s="34"/>
      <c r="AA124" s="28"/>
      <c r="AB124" s="32"/>
      <c r="AC124" s="36"/>
      <c r="AE124" s="37"/>
      <c r="AF124" s="34"/>
      <c r="AG124" s="28"/>
      <c r="AH124" s="32"/>
      <c r="AI124" s="36"/>
      <c r="AK124" s="37"/>
      <c r="AL124" s="34"/>
      <c r="AM124" s="28"/>
      <c r="AN124" s="32"/>
      <c r="AO124" s="36"/>
      <c r="AQ124" s="37"/>
      <c r="AR124" s="34"/>
      <c r="AS124" s="28"/>
      <c r="AT124" s="32"/>
      <c r="AU124" s="36"/>
      <c r="AW124" s="37"/>
      <c r="AX124" s="34"/>
      <c r="AY124" s="28"/>
      <c r="AZ124" s="32"/>
      <c r="BA124" s="36"/>
      <c r="BC124" s="37"/>
      <c r="BD124" s="34"/>
      <c r="BE124" s="28"/>
      <c r="BF124" s="32"/>
      <c r="BG124" s="36"/>
      <c r="BI124" s="37"/>
      <c r="BJ124" s="34"/>
      <c r="BK124" s="28"/>
      <c r="BL124" s="32"/>
      <c r="BM124" s="36"/>
      <c r="BO124" s="37"/>
      <c r="BP124" s="34"/>
      <c r="BQ124" s="28"/>
      <c r="BR124" s="32"/>
      <c r="BS124" s="36"/>
    </row>
    <row r="125" spans="1:71" ht="24">
      <c r="A125" s="88" t="s">
        <v>92</v>
      </c>
      <c r="B125" s="89"/>
      <c r="C125" s="44">
        <f>SUM(C105:C123)</f>
        <v>18570000</v>
      </c>
      <c r="D125" s="90">
        <f>SUM(D105:D124)</f>
        <v>1441741.87</v>
      </c>
      <c r="E125" s="45">
        <f>SUM(E105:E123)</f>
        <v>1441741.87</v>
      </c>
      <c r="F125" s="91"/>
      <c r="G125" s="88" t="s">
        <v>92</v>
      </c>
      <c r="H125" s="89"/>
      <c r="I125" s="44">
        <f>SUM(I105:I123)</f>
        <v>18570000</v>
      </c>
      <c r="J125" s="92">
        <f>SUM(J105:J124)</f>
        <v>2998926.88</v>
      </c>
      <c r="K125" s="45">
        <f>SUM(K105:K123)</f>
        <v>4440668.75</v>
      </c>
      <c r="M125" s="88" t="s">
        <v>92</v>
      </c>
      <c r="N125" s="89"/>
      <c r="O125" s="44">
        <f>SUM(O105:O123)</f>
        <v>18570000</v>
      </c>
      <c r="P125" s="92">
        <f>SUM(P105:P124)</f>
        <v>784641.8799999999</v>
      </c>
      <c r="Q125" s="45">
        <f>SUM(Q105:Q123)</f>
        <v>5225310.63</v>
      </c>
      <c r="S125" s="88" t="s">
        <v>92</v>
      </c>
      <c r="T125" s="89"/>
      <c r="U125" s="44">
        <f>SUM(U105:U123)</f>
        <v>18570000</v>
      </c>
      <c r="V125" s="92">
        <f>SUM(V105:V124)</f>
        <v>2730178.24</v>
      </c>
      <c r="W125" s="45">
        <f>SUM(W105:W123)</f>
        <v>7955488.87</v>
      </c>
      <c r="Y125" s="88" t="s">
        <v>92</v>
      </c>
      <c r="Z125" s="89"/>
      <c r="AA125" s="44">
        <f>SUM(AA105:AA123)</f>
        <v>18570000</v>
      </c>
      <c r="AB125" s="92">
        <f>SUM(AB105:AB124)</f>
        <v>1148305.91</v>
      </c>
      <c r="AC125" s="45">
        <f>SUM(AC105:AC123)</f>
        <v>9103794.779999997</v>
      </c>
      <c r="AE125" s="88" t="s">
        <v>92</v>
      </c>
      <c r="AF125" s="89"/>
      <c r="AG125" s="44">
        <f>SUM(AG105:AG123)</f>
        <v>18570000</v>
      </c>
      <c r="AH125" s="92">
        <f>SUM(AH105:AH124)</f>
        <v>2430152.25</v>
      </c>
      <c r="AI125" s="45">
        <f>SUM(AI105:AI123)</f>
        <v>11533947.03</v>
      </c>
      <c r="AK125" s="88" t="s">
        <v>92</v>
      </c>
      <c r="AL125" s="89"/>
      <c r="AM125" s="44">
        <f>SUM(AM105:AM123)</f>
        <v>18570000</v>
      </c>
      <c r="AN125" s="92">
        <f>SUM(AN105:AN124)</f>
        <v>936962.43</v>
      </c>
      <c r="AO125" s="45">
        <f>SUM(AO105:AO123)</f>
        <v>12470909.46</v>
      </c>
      <c r="AQ125" s="88" t="s">
        <v>92</v>
      </c>
      <c r="AR125" s="89"/>
      <c r="AS125" s="44">
        <f>SUM(AS105:AS123)</f>
        <v>18570000</v>
      </c>
      <c r="AT125" s="92">
        <f>SUM(AT105:AT124)</f>
        <v>3014529.3000000003</v>
      </c>
      <c r="AU125" s="45">
        <f>SUM(AU105:AU123)</f>
        <v>15485438.760000002</v>
      </c>
      <c r="AW125" s="88" t="s">
        <v>92</v>
      </c>
      <c r="AX125" s="89"/>
      <c r="AY125" s="44">
        <f>SUM(AY105:AY123)</f>
        <v>18570000</v>
      </c>
      <c r="AZ125" s="92">
        <f>SUM(AZ105:AZ124)</f>
        <v>2830101.5399999996</v>
      </c>
      <c r="BA125" s="45">
        <f>SUM(BA105:BA123)</f>
        <v>18315540.299999997</v>
      </c>
      <c r="BC125" s="88" t="s">
        <v>92</v>
      </c>
      <c r="BD125" s="89"/>
      <c r="BE125" s="44">
        <f>SUM(BE105:BE123)</f>
        <v>18570000</v>
      </c>
      <c r="BF125" s="92">
        <f>SUM(BF105:BF124)</f>
        <v>1019733.16</v>
      </c>
      <c r="BG125" s="45">
        <f>SUM(BG105:BG123)</f>
        <v>19335273.46</v>
      </c>
      <c r="BI125" s="88" t="s">
        <v>92</v>
      </c>
      <c r="BJ125" s="89"/>
      <c r="BK125" s="44">
        <f>SUM(BK105:BK123)</f>
        <v>18570000</v>
      </c>
      <c r="BL125" s="92">
        <f>SUM(BL105:BL124)</f>
        <v>3035971.42</v>
      </c>
      <c r="BM125" s="45">
        <f>SUM(BM105:BM123)</f>
        <v>22371244.880000003</v>
      </c>
      <c r="BN125" s="42"/>
      <c r="BO125" s="88" t="s">
        <v>92</v>
      </c>
      <c r="BP125" s="89"/>
      <c r="BQ125" s="44">
        <f>SUM(BQ105:BQ123)</f>
        <v>18570000</v>
      </c>
      <c r="BR125" s="92">
        <f>SUM(BR105:BR124)</f>
        <v>0</v>
      </c>
      <c r="BS125" s="45">
        <f>SUM(BS105:BS123)</f>
        <v>22371244.880000003</v>
      </c>
    </row>
    <row r="126" spans="1:71" ht="24">
      <c r="A126" s="33" t="s">
        <v>199</v>
      </c>
      <c r="B126" s="69">
        <v>430000</v>
      </c>
      <c r="C126" s="35">
        <v>20000000</v>
      </c>
      <c r="D126" s="29"/>
      <c r="E126" s="36"/>
      <c r="F126" s="31"/>
      <c r="G126" s="33" t="s">
        <v>199</v>
      </c>
      <c r="H126" s="69">
        <v>430000</v>
      </c>
      <c r="I126" s="35">
        <v>20000000</v>
      </c>
      <c r="J126" s="32"/>
      <c r="K126" s="36"/>
      <c r="M126" s="33" t="s">
        <v>199</v>
      </c>
      <c r="N126" s="69">
        <v>430000</v>
      </c>
      <c r="O126" s="35">
        <v>20000000</v>
      </c>
      <c r="P126" s="32"/>
      <c r="Q126" s="36"/>
      <c r="S126" s="33" t="s">
        <v>199</v>
      </c>
      <c r="T126" s="69">
        <v>430000</v>
      </c>
      <c r="U126" s="35">
        <v>20000000</v>
      </c>
      <c r="V126" s="32"/>
      <c r="W126" s="36"/>
      <c r="Y126" s="33" t="s">
        <v>199</v>
      </c>
      <c r="Z126" s="69">
        <v>430000</v>
      </c>
      <c r="AA126" s="35">
        <v>20000000</v>
      </c>
      <c r="AB126" s="32"/>
      <c r="AC126" s="36"/>
      <c r="AE126" s="33" t="s">
        <v>199</v>
      </c>
      <c r="AF126" s="69">
        <v>430000</v>
      </c>
      <c r="AG126" s="35">
        <v>20000000</v>
      </c>
      <c r="AH126" s="32"/>
      <c r="AI126" s="36"/>
      <c r="AK126" s="33" t="s">
        <v>199</v>
      </c>
      <c r="AL126" s="69">
        <v>430000</v>
      </c>
      <c r="AM126" s="35">
        <v>20000000</v>
      </c>
      <c r="AN126" s="32"/>
      <c r="AO126" s="36"/>
      <c r="AQ126" s="33" t="s">
        <v>199</v>
      </c>
      <c r="AR126" s="69">
        <v>430000</v>
      </c>
      <c r="AS126" s="35">
        <v>20000000</v>
      </c>
      <c r="AT126" s="32"/>
      <c r="AU126" s="36"/>
      <c r="AW126" s="33" t="s">
        <v>199</v>
      </c>
      <c r="AX126" s="69">
        <v>430000</v>
      </c>
      <c r="AY126" s="35">
        <v>20000000</v>
      </c>
      <c r="AZ126" s="32"/>
      <c r="BA126" s="36"/>
      <c r="BC126" s="33" t="s">
        <v>199</v>
      </c>
      <c r="BD126" s="69">
        <v>430000</v>
      </c>
      <c r="BE126" s="35">
        <v>20000000</v>
      </c>
      <c r="BF126" s="32"/>
      <c r="BG126" s="36"/>
      <c r="BI126" s="33" t="s">
        <v>199</v>
      </c>
      <c r="BJ126" s="69">
        <v>430000</v>
      </c>
      <c r="BK126" s="35">
        <v>20000000</v>
      </c>
      <c r="BL126" s="32"/>
      <c r="BM126" s="36"/>
      <c r="BO126" s="33" t="s">
        <v>199</v>
      </c>
      <c r="BP126" s="69">
        <v>430000</v>
      </c>
      <c r="BQ126" s="35">
        <v>20000000</v>
      </c>
      <c r="BR126" s="32"/>
      <c r="BS126" s="36"/>
    </row>
    <row r="127" spans="1:71" ht="24">
      <c r="A127" s="93" t="s">
        <v>200</v>
      </c>
      <c r="B127" s="34">
        <v>431000</v>
      </c>
      <c r="C127" s="28"/>
      <c r="D127" s="29"/>
      <c r="E127" s="36"/>
      <c r="F127" s="31"/>
      <c r="G127" s="93" t="s">
        <v>200</v>
      </c>
      <c r="H127" s="34">
        <v>431000</v>
      </c>
      <c r="I127" s="28"/>
      <c r="J127" s="32"/>
      <c r="K127" s="36">
        <f>+D127+J127</f>
        <v>0</v>
      </c>
      <c r="M127" s="93" t="s">
        <v>200</v>
      </c>
      <c r="N127" s="34">
        <v>431000</v>
      </c>
      <c r="O127" s="28"/>
      <c r="P127" s="32"/>
      <c r="Q127" s="36">
        <f>+D127+J127+P127</f>
        <v>0</v>
      </c>
      <c r="S127" s="93" t="s">
        <v>200</v>
      </c>
      <c r="T127" s="34">
        <v>431000</v>
      </c>
      <c r="U127" s="28"/>
      <c r="V127" s="32"/>
      <c r="W127" s="36">
        <f>+D127+J127+P127+V127</f>
        <v>0</v>
      </c>
      <c r="Y127" s="93" t="s">
        <v>200</v>
      </c>
      <c r="Z127" s="34">
        <v>431000</v>
      </c>
      <c r="AA127" s="28"/>
      <c r="AB127" s="32"/>
      <c r="AC127" s="36"/>
      <c r="AE127" s="93" t="s">
        <v>200</v>
      </c>
      <c r="AF127" s="34">
        <v>431000</v>
      </c>
      <c r="AG127" s="28"/>
      <c r="AH127" s="32"/>
      <c r="AI127" s="36"/>
      <c r="AK127" s="93" t="s">
        <v>200</v>
      </c>
      <c r="AL127" s="34">
        <v>431000</v>
      </c>
      <c r="AM127" s="28"/>
      <c r="AN127" s="32"/>
      <c r="AO127" s="36"/>
      <c r="AQ127" s="93" t="s">
        <v>200</v>
      </c>
      <c r="AR127" s="34">
        <v>431000</v>
      </c>
      <c r="AS127" s="28"/>
      <c r="AT127" s="32"/>
      <c r="AU127" s="36"/>
      <c r="AW127" s="93" t="s">
        <v>200</v>
      </c>
      <c r="AX127" s="34">
        <v>431000</v>
      </c>
      <c r="AY127" s="28"/>
      <c r="AZ127" s="32"/>
      <c r="BA127" s="36"/>
      <c r="BC127" s="93" t="s">
        <v>200</v>
      </c>
      <c r="BD127" s="34">
        <v>431000</v>
      </c>
      <c r="BE127" s="28"/>
      <c r="BF127" s="32"/>
      <c r="BG127" s="36"/>
      <c r="BI127" s="93" t="s">
        <v>200</v>
      </c>
      <c r="BJ127" s="34">
        <v>431000</v>
      </c>
      <c r="BK127" s="28"/>
      <c r="BL127" s="32"/>
      <c r="BM127" s="36"/>
      <c r="BO127" s="93" t="s">
        <v>200</v>
      </c>
      <c r="BP127" s="34">
        <v>431000</v>
      </c>
      <c r="BQ127" s="28"/>
      <c r="BR127" s="32"/>
      <c r="BS127" s="36"/>
    </row>
    <row r="128" spans="1:71" ht="24">
      <c r="A128" s="37" t="s">
        <v>201</v>
      </c>
      <c r="B128" s="34">
        <v>431001</v>
      </c>
      <c r="C128" s="28"/>
      <c r="D128" s="47"/>
      <c r="E128" s="36"/>
      <c r="F128" s="31"/>
      <c r="G128" s="37" t="s">
        <v>201</v>
      </c>
      <c r="H128" s="34">
        <v>431001</v>
      </c>
      <c r="I128" s="28"/>
      <c r="J128" s="48"/>
      <c r="K128" s="36">
        <f>+D128+J128</f>
        <v>0</v>
      </c>
      <c r="M128" s="37" t="s">
        <v>201</v>
      </c>
      <c r="N128" s="34">
        <v>431001</v>
      </c>
      <c r="O128" s="28"/>
      <c r="P128" s="48"/>
      <c r="Q128" s="36">
        <f>+D128+J128+P128</f>
        <v>0</v>
      </c>
      <c r="S128" s="37" t="s">
        <v>201</v>
      </c>
      <c r="T128" s="34">
        <v>431001</v>
      </c>
      <c r="U128" s="28"/>
      <c r="V128" s="48"/>
      <c r="W128" s="36">
        <f>+D128+J128+P128+V128</f>
        <v>0</v>
      </c>
      <c r="Y128" s="37" t="s">
        <v>201</v>
      </c>
      <c r="Z128" s="34">
        <v>431001</v>
      </c>
      <c r="AA128" s="28"/>
      <c r="AB128" s="48"/>
      <c r="AC128" s="36">
        <f>+J128+P128+V128+AB128+D128</f>
        <v>0</v>
      </c>
      <c r="AE128" s="37" t="s">
        <v>201</v>
      </c>
      <c r="AF128" s="34">
        <v>431001</v>
      </c>
      <c r="AG128" s="28"/>
      <c r="AH128" s="48"/>
      <c r="AI128" s="36">
        <f>+P128+V128+AB128+AH128+J128+D128</f>
        <v>0</v>
      </c>
      <c r="AK128" s="37" t="s">
        <v>201</v>
      </c>
      <c r="AL128" s="34">
        <v>431001</v>
      </c>
      <c r="AM128" s="28"/>
      <c r="AN128" s="48"/>
      <c r="AO128" s="36">
        <f>+V128+AB128+AH128+AN128+P128+J128+D128</f>
        <v>0</v>
      </c>
      <c r="AQ128" s="37" t="s">
        <v>201</v>
      </c>
      <c r="AR128" s="34">
        <v>431001</v>
      </c>
      <c r="AS128" s="28"/>
      <c r="AT128" s="48"/>
      <c r="AU128" s="36">
        <f>+AB128+AH128+AN128+AT128+V128+P128+J128+D128</f>
        <v>0</v>
      </c>
      <c r="AW128" s="37" t="s">
        <v>201</v>
      </c>
      <c r="AX128" s="34">
        <v>431001</v>
      </c>
      <c r="AY128" s="28"/>
      <c r="AZ128" s="48"/>
      <c r="BA128" s="36">
        <f>+AH128+AN128+AT128+AZ128+AB128+V128+P128+J128+D128</f>
        <v>0</v>
      </c>
      <c r="BC128" s="37" t="s">
        <v>201</v>
      </c>
      <c r="BD128" s="34">
        <v>431001</v>
      </c>
      <c r="BE128" s="28"/>
      <c r="BF128" s="48"/>
      <c r="BG128" s="36">
        <f>+AN128+AT128+AZ128+BF128+AH128+AB128+V128+P128+J128+D128</f>
        <v>0</v>
      </c>
      <c r="BI128" s="37" t="s">
        <v>201</v>
      </c>
      <c r="BJ128" s="34">
        <v>431001</v>
      </c>
      <c r="BK128" s="28"/>
      <c r="BL128" s="48"/>
      <c r="BM128" s="36">
        <f>+AT128+AZ128+BF128+BL128+AN128+AH128+AB128+V128+P128+J128+D128</f>
        <v>0</v>
      </c>
      <c r="BO128" s="37" t="s">
        <v>201</v>
      </c>
      <c r="BP128" s="34">
        <v>431001</v>
      </c>
      <c r="BQ128" s="28"/>
      <c r="BR128" s="48"/>
      <c r="BS128" s="36">
        <f>+AZ128+BF128+BL128+BR128+AT128+AN128+AH128+AB128+V128+P128+J128+D128</f>
        <v>0</v>
      </c>
    </row>
    <row r="129" spans="1:71" ht="24">
      <c r="A129" s="37" t="s">
        <v>202</v>
      </c>
      <c r="B129" s="34">
        <v>431002</v>
      </c>
      <c r="C129" s="64">
        <v>20000000</v>
      </c>
      <c r="D129" s="86"/>
      <c r="E129" s="36"/>
      <c r="F129" s="31"/>
      <c r="G129" s="37" t="s">
        <v>202</v>
      </c>
      <c r="H129" s="34">
        <v>431002</v>
      </c>
      <c r="I129" s="64">
        <v>20000000</v>
      </c>
      <c r="J129" s="87">
        <v>1709490</v>
      </c>
      <c r="K129" s="36">
        <f>+D129+J129</f>
        <v>1709490</v>
      </c>
      <c r="M129" s="37" t="s">
        <v>202</v>
      </c>
      <c r="N129" s="34">
        <v>431002</v>
      </c>
      <c r="O129" s="64">
        <v>20000000</v>
      </c>
      <c r="P129" s="87">
        <v>8238607</v>
      </c>
      <c r="Q129" s="36">
        <f>+D129+J129+P129</f>
        <v>9948097</v>
      </c>
      <c r="S129" s="37" t="s">
        <v>202</v>
      </c>
      <c r="T129" s="34">
        <v>431002</v>
      </c>
      <c r="U129" s="64">
        <v>20000000</v>
      </c>
      <c r="V129" s="87">
        <v>1758240</v>
      </c>
      <c r="W129" s="36">
        <f>+D129+J129+P129+V129</f>
        <v>11706337</v>
      </c>
      <c r="Y129" s="37" t="s">
        <v>202</v>
      </c>
      <c r="Z129" s="34">
        <v>431002</v>
      </c>
      <c r="AA129" s="64">
        <v>20000000</v>
      </c>
      <c r="AB129" s="87"/>
      <c r="AC129" s="36">
        <f>+J129+P129+V129+AB129+D129</f>
        <v>11706337</v>
      </c>
      <c r="AE129" s="37" t="s">
        <v>202</v>
      </c>
      <c r="AF129" s="34">
        <v>431002</v>
      </c>
      <c r="AG129" s="64">
        <v>20000000</v>
      </c>
      <c r="AH129" s="87">
        <v>4637476</v>
      </c>
      <c r="AI129" s="36">
        <f>+P129+V129+AB129+AH129+J129+D129</f>
        <v>16343813</v>
      </c>
      <c r="AK129" s="37" t="s">
        <v>202</v>
      </c>
      <c r="AL129" s="34">
        <v>431002</v>
      </c>
      <c r="AM129" s="64">
        <v>20000000</v>
      </c>
      <c r="AN129" s="87">
        <v>1682490</v>
      </c>
      <c r="AO129" s="36">
        <f>+V129+AB129+AH129+AN129+P129+J129+D129</f>
        <v>18026303</v>
      </c>
      <c r="AQ129" s="37" t="s">
        <v>202</v>
      </c>
      <c r="AR129" s="34">
        <v>431002</v>
      </c>
      <c r="AS129" s="64">
        <v>20000000</v>
      </c>
      <c r="AT129" s="87"/>
      <c r="AU129" s="36">
        <f>+AB129+AH129+AN129+AT129+V129+P129+J129+D129</f>
        <v>18026303</v>
      </c>
      <c r="AW129" s="37" t="s">
        <v>202</v>
      </c>
      <c r="AX129" s="34">
        <v>431002</v>
      </c>
      <c r="AY129" s="64">
        <v>20000000</v>
      </c>
      <c r="AZ129" s="87"/>
      <c r="BA129" s="36">
        <f>+AH129+AN129+AT129+AZ129+AB129+V129+P129+J129+D129</f>
        <v>18026303</v>
      </c>
      <c r="BC129" s="37" t="s">
        <v>202</v>
      </c>
      <c r="BD129" s="34">
        <v>431002</v>
      </c>
      <c r="BE129" s="64">
        <v>20000000</v>
      </c>
      <c r="BF129" s="87">
        <f>27000+1656290</f>
        <v>1683290</v>
      </c>
      <c r="BG129" s="36">
        <f>+AN129+AT129+AZ129+BF129+AH129+AB129+V129+P129+J129+D129</f>
        <v>19709593</v>
      </c>
      <c r="BI129" s="37" t="s">
        <v>202</v>
      </c>
      <c r="BJ129" s="34">
        <v>431002</v>
      </c>
      <c r="BK129" s="64">
        <v>20000000</v>
      </c>
      <c r="BL129" s="87"/>
      <c r="BM129" s="36">
        <f>+AT129+AZ129+BF129+BL129+AN129+AH129+AB129+V129+P129+J129+D129</f>
        <v>19709593</v>
      </c>
      <c r="BO129" s="37" t="s">
        <v>202</v>
      </c>
      <c r="BP129" s="34">
        <v>431002</v>
      </c>
      <c r="BQ129" s="64">
        <v>20000000</v>
      </c>
      <c r="BR129" s="87"/>
      <c r="BS129" s="36">
        <f>+AZ129+BF129+BL129+BR129+AT129+AN129+AH129+AB129+V129+P129+J129+D129</f>
        <v>19709593</v>
      </c>
    </row>
    <row r="130" spans="1:71" ht="24">
      <c r="A130" s="37" t="s">
        <v>203</v>
      </c>
      <c r="B130" s="34"/>
      <c r="C130" s="28"/>
      <c r="D130" s="47"/>
      <c r="E130" s="36"/>
      <c r="F130" s="31"/>
      <c r="G130" s="37" t="s">
        <v>203</v>
      </c>
      <c r="H130" s="34"/>
      <c r="I130" s="28"/>
      <c r="J130" s="48"/>
      <c r="K130" s="36"/>
      <c r="M130" s="37" t="s">
        <v>203</v>
      </c>
      <c r="N130" s="34"/>
      <c r="O130" s="28"/>
      <c r="P130" s="48"/>
      <c r="Q130" s="36"/>
      <c r="S130" s="37" t="s">
        <v>203</v>
      </c>
      <c r="T130" s="34"/>
      <c r="U130" s="28"/>
      <c r="V130" s="48"/>
      <c r="W130" s="36"/>
      <c r="Y130" s="37" t="s">
        <v>203</v>
      </c>
      <c r="Z130" s="34"/>
      <c r="AA130" s="28"/>
      <c r="AB130" s="48"/>
      <c r="AC130" s="36"/>
      <c r="AE130" s="37" t="s">
        <v>203</v>
      </c>
      <c r="AF130" s="34"/>
      <c r="AG130" s="28"/>
      <c r="AH130" s="48"/>
      <c r="AI130" s="36"/>
      <c r="AK130" s="37" t="s">
        <v>203</v>
      </c>
      <c r="AL130" s="34"/>
      <c r="AM130" s="28"/>
      <c r="AN130" s="48"/>
      <c r="AO130" s="36"/>
      <c r="AQ130" s="37" t="s">
        <v>203</v>
      </c>
      <c r="AR130" s="34"/>
      <c r="AS130" s="28"/>
      <c r="AT130" s="48"/>
      <c r="AU130" s="36"/>
      <c r="AW130" s="37" t="s">
        <v>203</v>
      </c>
      <c r="AX130" s="34"/>
      <c r="AY130" s="28"/>
      <c r="AZ130" s="48"/>
      <c r="BA130" s="36"/>
      <c r="BC130" s="37" t="s">
        <v>203</v>
      </c>
      <c r="BD130" s="34"/>
      <c r="BE130" s="28"/>
      <c r="BF130" s="48"/>
      <c r="BG130" s="36"/>
      <c r="BI130" s="37" t="s">
        <v>203</v>
      </c>
      <c r="BJ130" s="34"/>
      <c r="BK130" s="28"/>
      <c r="BL130" s="48"/>
      <c r="BM130" s="36"/>
      <c r="BO130" s="37" t="s">
        <v>203</v>
      </c>
      <c r="BP130" s="34"/>
      <c r="BQ130" s="28"/>
      <c r="BR130" s="48"/>
      <c r="BS130" s="36"/>
    </row>
    <row r="131" spans="1:71" ht="24">
      <c r="A131" s="43" t="s">
        <v>92</v>
      </c>
      <c r="B131" s="69"/>
      <c r="C131" s="76">
        <f>SUM(C127:C130)</f>
        <v>20000000</v>
      </c>
      <c r="D131" s="67">
        <f>SUM(D129:D130)</f>
        <v>0</v>
      </c>
      <c r="E131" s="45">
        <f>SUM(E129:E130)</f>
        <v>0</v>
      </c>
      <c r="F131" s="31"/>
      <c r="G131" s="43" t="s">
        <v>92</v>
      </c>
      <c r="H131" s="69"/>
      <c r="I131" s="76">
        <f>SUM(I127:I130)</f>
        <v>20000000</v>
      </c>
      <c r="J131" s="68">
        <f>SUM(J129:J130)</f>
        <v>1709490</v>
      </c>
      <c r="K131" s="45">
        <f>SUM(K129:K130)</f>
        <v>1709490</v>
      </c>
      <c r="M131" s="43" t="s">
        <v>92</v>
      </c>
      <c r="N131" s="69"/>
      <c r="O131" s="76">
        <f>SUM(O127:O130)</f>
        <v>20000000</v>
      </c>
      <c r="P131" s="68">
        <f>SUM(P129:P130)</f>
        <v>8238607</v>
      </c>
      <c r="Q131" s="45">
        <f>SUM(Q129:Q130)</f>
        <v>9948097</v>
      </c>
      <c r="S131" s="43" t="s">
        <v>92</v>
      </c>
      <c r="T131" s="69"/>
      <c r="U131" s="76">
        <f>SUM(U127:U130)</f>
        <v>20000000</v>
      </c>
      <c r="V131" s="68">
        <f>SUM(V129:V130)</f>
        <v>1758240</v>
      </c>
      <c r="W131" s="45">
        <f>SUM(W129:W130)</f>
        <v>11706337</v>
      </c>
      <c r="Y131" s="43" t="s">
        <v>92</v>
      </c>
      <c r="Z131" s="69"/>
      <c r="AA131" s="76">
        <f>SUM(AA127:AA130)</f>
        <v>20000000</v>
      </c>
      <c r="AB131" s="68">
        <f>SUM(AB129:AB130)</f>
        <v>0</v>
      </c>
      <c r="AC131" s="45">
        <f>SUM(AC129:AC130)</f>
        <v>11706337</v>
      </c>
      <c r="AE131" s="43" t="s">
        <v>92</v>
      </c>
      <c r="AF131" s="69"/>
      <c r="AG131" s="76">
        <f>SUM(AG127:AG130)</f>
        <v>20000000</v>
      </c>
      <c r="AH131" s="68">
        <f>SUM(AH129:AH130)</f>
        <v>4637476</v>
      </c>
      <c r="AI131" s="45">
        <f>SUM(AI129:AI130)</f>
        <v>16343813</v>
      </c>
      <c r="AK131" s="43" t="s">
        <v>92</v>
      </c>
      <c r="AL131" s="69"/>
      <c r="AM131" s="76">
        <f>SUM(AM127:AM130)</f>
        <v>20000000</v>
      </c>
      <c r="AN131" s="68">
        <f>SUM(AN129:AN130)</f>
        <v>1682490</v>
      </c>
      <c r="AO131" s="45">
        <f>SUM(AO129:AO130)</f>
        <v>18026303</v>
      </c>
      <c r="AQ131" s="43" t="s">
        <v>92</v>
      </c>
      <c r="AR131" s="69"/>
      <c r="AS131" s="76">
        <f>SUM(AS127:AS130)</f>
        <v>20000000</v>
      </c>
      <c r="AT131" s="68">
        <f>SUM(AT129:AT130)</f>
        <v>0</v>
      </c>
      <c r="AU131" s="45">
        <f>SUM(AU129:AU130)</f>
        <v>18026303</v>
      </c>
      <c r="AW131" s="43" t="s">
        <v>92</v>
      </c>
      <c r="AX131" s="69"/>
      <c r="AY131" s="76">
        <f>SUM(AY127:AY130)</f>
        <v>20000000</v>
      </c>
      <c r="AZ131" s="68">
        <f>SUM(AZ129:AZ130)</f>
        <v>0</v>
      </c>
      <c r="BA131" s="45">
        <f>SUM(BA129:BA130)</f>
        <v>18026303</v>
      </c>
      <c r="BC131" s="43" t="s">
        <v>92</v>
      </c>
      <c r="BD131" s="69"/>
      <c r="BE131" s="76">
        <f>SUM(BE127:BE130)</f>
        <v>20000000</v>
      </c>
      <c r="BF131" s="68">
        <f>SUM(BF129:BF130)</f>
        <v>1683290</v>
      </c>
      <c r="BG131" s="45">
        <f>SUM(BG129:BG130)</f>
        <v>19709593</v>
      </c>
      <c r="BI131" s="43" t="s">
        <v>92</v>
      </c>
      <c r="BJ131" s="69"/>
      <c r="BK131" s="76">
        <f>SUM(BK127:BK130)</f>
        <v>20000000</v>
      </c>
      <c r="BL131" s="68">
        <f>SUM(BL129:BL130)</f>
        <v>0</v>
      </c>
      <c r="BM131" s="45">
        <f>SUM(BM129:BM130)</f>
        <v>19709593</v>
      </c>
      <c r="BN131" s="42">
        <f>+BM131-BG131</f>
        <v>0</v>
      </c>
      <c r="BO131" s="43" t="s">
        <v>92</v>
      </c>
      <c r="BP131" s="69"/>
      <c r="BQ131" s="76">
        <f>SUM(BQ127:BQ130)</f>
        <v>20000000</v>
      </c>
      <c r="BR131" s="68">
        <f>SUM(BR129:BR130)</f>
        <v>0</v>
      </c>
      <c r="BS131" s="45">
        <f>SUM(BS129:BS130)</f>
        <v>19709593</v>
      </c>
    </row>
    <row r="132" spans="1:71" ht="24">
      <c r="A132" s="33" t="s">
        <v>204</v>
      </c>
      <c r="B132" s="69">
        <v>440000</v>
      </c>
      <c r="C132" s="28"/>
      <c r="D132" s="29"/>
      <c r="E132" s="36"/>
      <c r="F132" s="31"/>
      <c r="G132" s="33" t="s">
        <v>204</v>
      </c>
      <c r="H132" s="69">
        <v>440000</v>
      </c>
      <c r="I132" s="28"/>
      <c r="J132" s="32"/>
      <c r="K132" s="36">
        <f aca="true" t="shared" si="35" ref="K132:K148">+D132+J132</f>
        <v>0</v>
      </c>
      <c r="M132" s="33" t="s">
        <v>204</v>
      </c>
      <c r="N132" s="69">
        <v>440000</v>
      </c>
      <c r="O132" s="28"/>
      <c r="P132" s="32"/>
      <c r="Q132" s="36"/>
      <c r="S132" s="33" t="s">
        <v>204</v>
      </c>
      <c r="T132" s="69">
        <v>440000</v>
      </c>
      <c r="U132" s="28"/>
      <c r="V132" s="32"/>
      <c r="W132" s="36"/>
      <c r="Y132" s="33" t="s">
        <v>204</v>
      </c>
      <c r="Z132" s="69">
        <v>440000</v>
      </c>
      <c r="AA132" s="28"/>
      <c r="AB132" s="32"/>
      <c r="AC132" s="36"/>
      <c r="AE132" s="33" t="s">
        <v>204</v>
      </c>
      <c r="AF132" s="69">
        <v>440000</v>
      </c>
      <c r="AG132" s="28"/>
      <c r="AH132" s="32"/>
      <c r="AI132" s="36"/>
      <c r="AK132" s="33" t="s">
        <v>204</v>
      </c>
      <c r="AL132" s="69">
        <v>440000</v>
      </c>
      <c r="AM132" s="28"/>
      <c r="AN132" s="32"/>
      <c r="AO132" s="36"/>
      <c r="AQ132" s="33" t="s">
        <v>204</v>
      </c>
      <c r="AR132" s="69">
        <v>440000</v>
      </c>
      <c r="AS132" s="28"/>
      <c r="AT132" s="32"/>
      <c r="AU132" s="36"/>
      <c r="AW132" s="33" t="s">
        <v>204</v>
      </c>
      <c r="AX132" s="69">
        <v>440000</v>
      </c>
      <c r="AY132" s="28"/>
      <c r="AZ132" s="32"/>
      <c r="BA132" s="36"/>
      <c r="BC132" s="33" t="s">
        <v>204</v>
      </c>
      <c r="BD132" s="69">
        <v>440000</v>
      </c>
      <c r="BE132" s="28"/>
      <c r="BF132" s="32"/>
      <c r="BG132" s="36"/>
      <c r="BI132" s="33" t="s">
        <v>204</v>
      </c>
      <c r="BJ132" s="69">
        <v>440000</v>
      </c>
      <c r="BK132" s="28"/>
      <c r="BL132" s="32"/>
      <c r="BM132" s="36"/>
      <c r="BO132" s="33" t="s">
        <v>204</v>
      </c>
      <c r="BP132" s="69">
        <v>440000</v>
      </c>
      <c r="BQ132" s="28"/>
      <c r="BR132" s="32"/>
      <c r="BS132" s="36"/>
    </row>
    <row r="133" spans="1:71" ht="24" customHeight="1">
      <c r="A133" s="37" t="s">
        <v>205</v>
      </c>
      <c r="B133" s="34">
        <v>441000</v>
      </c>
      <c r="C133" s="28"/>
      <c r="D133" s="29"/>
      <c r="E133" s="36"/>
      <c r="F133" s="31"/>
      <c r="G133" s="37" t="s">
        <v>205</v>
      </c>
      <c r="H133" s="34">
        <v>441000</v>
      </c>
      <c r="I133" s="28"/>
      <c r="J133" s="32"/>
      <c r="K133" s="36">
        <f t="shared" si="35"/>
        <v>0</v>
      </c>
      <c r="M133" s="37" t="s">
        <v>205</v>
      </c>
      <c r="N133" s="34">
        <v>441000</v>
      </c>
      <c r="O133" s="28"/>
      <c r="P133" s="32"/>
      <c r="Q133" s="36"/>
      <c r="S133" s="37" t="s">
        <v>205</v>
      </c>
      <c r="T133" s="34">
        <v>441000</v>
      </c>
      <c r="U133" s="28"/>
      <c r="V133" s="32"/>
      <c r="W133" s="36"/>
      <c r="Y133" s="37" t="s">
        <v>205</v>
      </c>
      <c r="Z133" s="34">
        <v>441000</v>
      </c>
      <c r="AA133" s="28"/>
      <c r="AB133" s="32"/>
      <c r="AC133" s="36"/>
      <c r="AE133" s="37" t="s">
        <v>205</v>
      </c>
      <c r="AF133" s="34">
        <v>441000</v>
      </c>
      <c r="AG133" s="28"/>
      <c r="AH133" s="32"/>
      <c r="AI133" s="36"/>
      <c r="AK133" s="37" t="s">
        <v>205</v>
      </c>
      <c r="AL133" s="34">
        <v>441000</v>
      </c>
      <c r="AM133" s="28"/>
      <c r="AN133" s="32"/>
      <c r="AO133" s="36"/>
      <c r="AQ133" s="37" t="s">
        <v>205</v>
      </c>
      <c r="AR133" s="34">
        <v>441000</v>
      </c>
      <c r="AS133" s="28"/>
      <c r="AT133" s="32"/>
      <c r="AU133" s="36"/>
      <c r="AW133" s="37" t="s">
        <v>205</v>
      </c>
      <c r="AX133" s="34">
        <v>441000</v>
      </c>
      <c r="AY133" s="28"/>
      <c r="AZ133" s="32"/>
      <c r="BA133" s="36"/>
      <c r="BC133" s="37" t="s">
        <v>205</v>
      </c>
      <c r="BD133" s="34">
        <v>441000</v>
      </c>
      <c r="BE133" s="28"/>
      <c r="BF133" s="32"/>
      <c r="BG133" s="36"/>
      <c r="BI133" s="37" t="s">
        <v>205</v>
      </c>
      <c r="BJ133" s="34">
        <v>441000</v>
      </c>
      <c r="BK133" s="28"/>
      <c r="BL133" s="32"/>
      <c r="BM133" s="36"/>
      <c r="BO133" s="37" t="s">
        <v>205</v>
      </c>
      <c r="BP133" s="34">
        <v>441000</v>
      </c>
      <c r="BQ133" s="28"/>
      <c r="BR133" s="32"/>
      <c r="BS133" s="36"/>
    </row>
    <row r="134" spans="1:71" ht="24" customHeight="1">
      <c r="A134" s="37" t="s">
        <v>206</v>
      </c>
      <c r="B134" s="34">
        <v>441001</v>
      </c>
      <c r="C134" s="28"/>
      <c r="D134" s="47"/>
      <c r="E134" s="36"/>
      <c r="F134" s="31"/>
      <c r="G134" s="37" t="s">
        <v>206</v>
      </c>
      <c r="H134" s="34">
        <v>441001</v>
      </c>
      <c r="I134" s="28"/>
      <c r="J134" s="48"/>
      <c r="K134" s="36">
        <f t="shared" si="35"/>
        <v>0</v>
      </c>
      <c r="M134" s="37" t="s">
        <v>206</v>
      </c>
      <c r="N134" s="34">
        <v>441001</v>
      </c>
      <c r="O134" s="28"/>
      <c r="P134" s="48"/>
      <c r="Q134" s="36">
        <f>+J134+P134</f>
        <v>0</v>
      </c>
      <c r="S134" s="37" t="s">
        <v>206</v>
      </c>
      <c r="T134" s="34">
        <v>441001</v>
      </c>
      <c r="U134" s="28"/>
      <c r="V134" s="48"/>
      <c r="W134" s="36"/>
      <c r="Y134" s="37" t="s">
        <v>206</v>
      </c>
      <c r="Z134" s="34">
        <v>441001</v>
      </c>
      <c r="AA134" s="28"/>
      <c r="AB134" s="48"/>
      <c r="AC134" s="36"/>
      <c r="AE134" s="37" t="s">
        <v>206</v>
      </c>
      <c r="AF134" s="34">
        <v>441001</v>
      </c>
      <c r="AG134" s="28"/>
      <c r="AH134" s="48"/>
      <c r="AI134" s="36"/>
      <c r="AK134" s="37" t="s">
        <v>206</v>
      </c>
      <c r="AL134" s="34">
        <v>441001</v>
      </c>
      <c r="AM134" s="28"/>
      <c r="AN134" s="48"/>
      <c r="AO134" s="36"/>
      <c r="AQ134" s="37" t="s">
        <v>206</v>
      </c>
      <c r="AR134" s="34">
        <v>441001</v>
      </c>
      <c r="AS134" s="28"/>
      <c r="AT134" s="48"/>
      <c r="AU134" s="36"/>
      <c r="AW134" s="37" t="s">
        <v>206</v>
      </c>
      <c r="AX134" s="34">
        <v>441001</v>
      </c>
      <c r="AY134" s="28"/>
      <c r="AZ134" s="48"/>
      <c r="BA134" s="36"/>
      <c r="BC134" s="37" t="s">
        <v>206</v>
      </c>
      <c r="BD134" s="34">
        <v>441001</v>
      </c>
      <c r="BE134" s="28"/>
      <c r="BF134" s="48"/>
      <c r="BG134" s="36"/>
      <c r="BI134" s="37" t="s">
        <v>206</v>
      </c>
      <c r="BJ134" s="34">
        <v>441001</v>
      </c>
      <c r="BK134" s="28"/>
      <c r="BL134" s="48"/>
      <c r="BM134" s="36"/>
      <c r="BO134" s="37" t="s">
        <v>206</v>
      </c>
      <c r="BP134" s="34">
        <v>441001</v>
      </c>
      <c r="BQ134" s="28"/>
      <c r="BR134" s="48"/>
      <c r="BS134" s="36"/>
    </row>
    <row r="135" spans="1:71" ht="24" customHeight="1">
      <c r="A135" s="37" t="s">
        <v>207</v>
      </c>
      <c r="B135" s="34"/>
      <c r="C135" s="28"/>
      <c r="D135" s="47"/>
      <c r="E135" s="36"/>
      <c r="F135" s="31"/>
      <c r="G135" s="37" t="s">
        <v>207</v>
      </c>
      <c r="H135" s="34"/>
      <c r="I135" s="28"/>
      <c r="J135" s="48">
        <v>28000</v>
      </c>
      <c r="K135" s="36">
        <f t="shared" si="35"/>
        <v>28000</v>
      </c>
      <c r="M135" s="37" t="s">
        <v>207</v>
      </c>
      <c r="N135" s="34"/>
      <c r="O135" s="28"/>
      <c r="P135" s="48"/>
      <c r="Q135" s="36">
        <f aca="true" t="shared" si="36" ref="Q135:Q149">+D135+J135+P135</f>
        <v>28000</v>
      </c>
      <c r="S135" s="37" t="s">
        <v>207</v>
      </c>
      <c r="T135" s="34"/>
      <c r="U135" s="28"/>
      <c r="V135" s="48"/>
      <c r="W135" s="36">
        <f aca="true" t="shared" si="37" ref="W135:W149">+D135+J135+P135+V135</f>
        <v>28000</v>
      </c>
      <c r="Y135" s="37" t="s">
        <v>207</v>
      </c>
      <c r="Z135" s="34"/>
      <c r="AA135" s="28"/>
      <c r="AB135" s="48"/>
      <c r="AC135" s="36">
        <f aca="true" t="shared" si="38" ref="AC135:AC149">+J135+P135+V135+AB135+D135</f>
        <v>28000</v>
      </c>
      <c r="AE135" s="37" t="s">
        <v>207</v>
      </c>
      <c r="AF135" s="34"/>
      <c r="AG135" s="28"/>
      <c r="AH135" s="48"/>
      <c r="AI135" s="36">
        <f aca="true" t="shared" si="39" ref="AI135:AI150">+P135+V135+AB135+AH135+J135+D135</f>
        <v>28000</v>
      </c>
      <c r="AK135" s="37" t="s">
        <v>207</v>
      </c>
      <c r="AL135" s="34"/>
      <c r="AM135" s="28"/>
      <c r="AN135" s="48"/>
      <c r="AO135" s="36">
        <f aca="true" t="shared" si="40" ref="AO135:AO151">+V135+AB135+AH135+AN135+P135+J135+D135</f>
        <v>28000</v>
      </c>
      <c r="AQ135" s="37" t="s">
        <v>207</v>
      </c>
      <c r="AR135" s="34"/>
      <c r="AS135" s="28"/>
      <c r="AT135" s="48"/>
      <c r="AU135" s="36">
        <f aca="true" t="shared" si="41" ref="AU135:AU151">+AB135+AH135+AN135+AT135+V135+P135+J135+D135</f>
        <v>28000</v>
      </c>
      <c r="AW135" s="37" t="s">
        <v>207</v>
      </c>
      <c r="AX135" s="34"/>
      <c r="AY135" s="28"/>
      <c r="AZ135" s="48"/>
      <c r="BA135" s="36">
        <f aca="true" t="shared" si="42" ref="BA135:BA151">+AH135+AN135+AT135+AZ135+AB135+V135+P135+J135+D135</f>
        <v>28000</v>
      </c>
      <c r="BC135" s="37" t="s">
        <v>207</v>
      </c>
      <c r="BD135" s="34"/>
      <c r="BE135" s="28"/>
      <c r="BF135" s="48"/>
      <c r="BG135" s="36">
        <f aca="true" t="shared" si="43" ref="BG135:BG151">+AN135+AT135+AZ135+BF135+AH135+AB135+V135+P135+J135+D135</f>
        <v>28000</v>
      </c>
      <c r="BI135" s="37" t="s">
        <v>207</v>
      </c>
      <c r="BJ135" s="34"/>
      <c r="BK135" s="28"/>
      <c r="BL135" s="48"/>
      <c r="BM135" s="36">
        <f aca="true" t="shared" si="44" ref="BM135:BM151">+AT135+AZ135+BF135+BL135+AN135+AH135+AB135+V135+P135+J135+D135</f>
        <v>28000</v>
      </c>
      <c r="BO135" s="37" t="s">
        <v>207</v>
      </c>
      <c r="BP135" s="34"/>
      <c r="BQ135" s="28"/>
      <c r="BR135" s="48"/>
      <c r="BS135" s="36">
        <f aca="true" t="shared" si="45" ref="BS135:BS151">+AZ135+BF135+BL135+BR135+AT135+AN135+AH135+AB135+V135+P135+J135+D135</f>
        <v>28000</v>
      </c>
    </row>
    <row r="136" spans="1:71" ht="24" customHeight="1">
      <c r="A136" s="37" t="s">
        <v>208</v>
      </c>
      <c r="B136" s="34"/>
      <c r="C136" s="28"/>
      <c r="D136" s="47"/>
      <c r="E136" s="36"/>
      <c r="F136" s="31"/>
      <c r="G136" s="37" t="s">
        <v>208</v>
      </c>
      <c r="H136" s="34"/>
      <c r="I136" s="28"/>
      <c r="J136" s="48"/>
      <c r="K136" s="36">
        <f t="shared" si="35"/>
        <v>0</v>
      </c>
      <c r="M136" s="37" t="s">
        <v>208</v>
      </c>
      <c r="N136" s="34"/>
      <c r="O136" s="28"/>
      <c r="P136" s="48"/>
      <c r="Q136" s="36">
        <f t="shared" si="36"/>
        <v>0</v>
      </c>
      <c r="S136" s="37" t="s">
        <v>208</v>
      </c>
      <c r="T136" s="34"/>
      <c r="U136" s="28"/>
      <c r="V136" s="48"/>
      <c r="W136" s="36">
        <f t="shared" si="37"/>
        <v>0</v>
      </c>
      <c r="Y136" s="37" t="s">
        <v>208</v>
      </c>
      <c r="Z136" s="34"/>
      <c r="AA136" s="28"/>
      <c r="AB136" s="48"/>
      <c r="AC136" s="36">
        <f t="shared" si="38"/>
        <v>0</v>
      </c>
      <c r="AE136" s="37" t="s">
        <v>208</v>
      </c>
      <c r="AF136" s="34"/>
      <c r="AG136" s="28"/>
      <c r="AH136" s="48"/>
      <c r="AI136" s="36">
        <f t="shared" si="39"/>
        <v>0</v>
      </c>
      <c r="AK136" s="37" t="s">
        <v>208</v>
      </c>
      <c r="AL136" s="34"/>
      <c r="AM136" s="28"/>
      <c r="AN136" s="48"/>
      <c r="AO136" s="36">
        <f t="shared" si="40"/>
        <v>0</v>
      </c>
      <c r="AQ136" s="37" t="s">
        <v>208</v>
      </c>
      <c r="AR136" s="34"/>
      <c r="AS136" s="28"/>
      <c r="AT136" s="48"/>
      <c r="AU136" s="36">
        <f t="shared" si="41"/>
        <v>0</v>
      </c>
      <c r="AW136" s="37" t="s">
        <v>208</v>
      </c>
      <c r="AX136" s="34"/>
      <c r="AY136" s="28"/>
      <c r="AZ136" s="48"/>
      <c r="BA136" s="36">
        <f t="shared" si="42"/>
        <v>0</v>
      </c>
      <c r="BC136" s="37" t="s">
        <v>208</v>
      </c>
      <c r="BD136" s="34"/>
      <c r="BE136" s="28"/>
      <c r="BF136" s="48"/>
      <c r="BG136" s="36">
        <f t="shared" si="43"/>
        <v>0</v>
      </c>
      <c r="BI136" s="37" t="s">
        <v>208</v>
      </c>
      <c r="BJ136" s="34"/>
      <c r="BK136" s="28"/>
      <c r="BL136" s="48"/>
      <c r="BM136" s="36">
        <f t="shared" si="44"/>
        <v>0</v>
      </c>
      <c r="BO136" s="37" t="s">
        <v>208</v>
      </c>
      <c r="BP136" s="34"/>
      <c r="BQ136" s="28"/>
      <c r="BR136" s="48"/>
      <c r="BS136" s="36">
        <f t="shared" si="45"/>
        <v>0</v>
      </c>
    </row>
    <row r="137" spans="1:71" ht="24" customHeight="1">
      <c r="A137" s="37" t="s">
        <v>209</v>
      </c>
      <c r="B137" s="34"/>
      <c r="C137" s="28"/>
      <c r="D137" s="47"/>
      <c r="E137" s="36"/>
      <c r="F137" s="31"/>
      <c r="G137" s="37" t="s">
        <v>209</v>
      </c>
      <c r="H137" s="34"/>
      <c r="I137" s="28"/>
      <c r="J137" s="48"/>
      <c r="K137" s="36">
        <f t="shared" si="35"/>
        <v>0</v>
      </c>
      <c r="M137" s="37" t="s">
        <v>209</v>
      </c>
      <c r="N137" s="34"/>
      <c r="O137" s="28"/>
      <c r="P137" s="48"/>
      <c r="Q137" s="36">
        <f t="shared" si="36"/>
        <v>0</v>
      </c>
      <c r="S137" s="37" t="s">
        <v>209</v>
      </c>
      <c r="T137" s="34"/>
      <c r="U137" s="28"/>
      <c r="V137" s="48"/>
      <c r="W137" s="36">
        <f t="shared" si="37"/>
        <v>0</v>
      </c>
      <c r="Y137" s="37" t="s">
        <v>209</v>
      </c>
      <c r="Z137" s="34"/>
      <c r="AA137" s="28"/>
      <c r="AB137" s="48"/>
      <c r="AC137" s="36">
        <f t="shared" si="38"/>
        <v>0</v>
      </c>
      <c r="AE137" s="37" t="s">
        <v>209</v>
      </c>
      <c r="AF137" s="34"/>
      <c r="AG137" s="28"/>
      <c r="AH137" s="48"/>
      <c r="AI137" s="36">
        <f t="shared" si="39"/>
        <v>0</v>
      </c>
      <c r="AK137" s="37" t="s">
        <v>209</v>
      </c>
      <c r="AL137" s="34"/>
      <c r="AM137" s="28"/>
      <c r="AN137" s="48"/>
      <c r="AO137" s="36">
        <f t="shared" si="40"/>
        <v>0</v>
      </c>
      <c r="AQ137" s="37" t="s">
        <v>209</v>
      </c>
      <c r="AR137" s="34"/>
      <c r="AS137" s="28"/>
      <c r="AT137" s="48"/>
      <c r="AU137" s="36">
        <f t="shared" si="41"/>
        <v>0</v>
      </c>
      <c r="AW137" s="37" t="s">
        <v>209</v>
      </c>
      <c r="AX137" s="34"/>
      <c r="AY137" s="28"/>
      <c r="AZ137" s="48"/>
      <c r="BA137" s="36">
        <f t="shared" si="42"/>
        <v>0</v>
      </c>
      <c r="BC137" s="37" t="s">
        <v>209</v>
      </c>
      <c r="BD137" s="34"/>
      <c r="BE137" s="28"/>
      <c r="BF137" s="48"/>
      <c r="BG137" s="36">
        <f t="shared" si="43"/>
        <v>0</v>
      </c>
      <c r="BI137" s="37" t="s">
        <v>209</v>
      </c>
      <c r="BJ137" s="34"/>
      <c r="BK137" s="28"/>
      <c r="BL137" s="48"/>
      <c r="BM137" s="36">
        <f t="shared" si="44"/>
        <v>0</v>
      </c>
      <c r="BO137" s="37" t="s">
        <v>209</v>
      </c>
      <c r="BP137" s="34"/>
      <c r="BQ137" s="28"/>
      <c r="BR137" s="48"/>
      <c r="BS137" s="36">
        <f t="shared" si="45"/>
        <v>0</v>
      </c>
    </row>
    <row r="138" spans="1:71" ht="24" customHeight="1">
      <c r="A138" s="37"/>
      <c r="B138" s="34"/>
      <c r="C138" s="28"/>
      <c r="D138" s="47"/>
      <c r="E138" s="36"/>
      <c r="F138" s="31"/>
      <c r="G138" s="37" t="s">
        <v>210</v>
      </c>
      <c r="H138" s="34"/>
      <c r="I138" s="28"/>
      <c r="J138" s="48">
        <v>271890</v>
      </c>
      <c r="K138" s="36">
        <f t="shared" si="35"/>
        <v>271890</v>
      </c>
      <c r="M138" s="37" t="s">
        <v>210</v>
      </c>
      <c r="N138" s="34"/>
      <c r="O138" s="28"/>
      <c r="P138" s="48"/>
      <c r="Q138" s="36">
        <f t="shared" si="36"/>
        <v>271890</v>
      </c>
      <c r="S138" s="37" t="s">
        <v>210</v>
      </c>
      <c r="T138" s="34"/>
      <c r="U138" s="28"/>
      <c r="V138" s="48"/>
      <c r="W138" s="36">
        <f t="shared" si="37"/>
        <v>271890</v>
      </c>
      <c r="Y138" s="37" t="s">
        <v>210</v>
      </c>
      <c r="Z138" s="34"/>
      <c r="AA138" s="28"/>
      <c r="AB138" s="48">
        <v>271890</v>
      </c>
      <c r="AC138" s="36">
        <f t="shared" si="38"/>
        <v>543780</v>
      </c>
      <c r="AE138" s="37" t="s">
        <v>210</v>
      </c>
      <c r="AF138" s="34"/>
      <c r="AG138" s="28"/>
      <c r="AH138" s="48"/>
      <c r="AI138" s="36">
        <f t="shared" si="39"/>
        <v>543780</v>
      </c>
      <c r="AK138" s="37" t="s">
        <v>210</v>
      </c>
      <c r="AL138" s="34"/>
      <c r="AM138" s="28"/>
      <c r="AN138" s="48">
        <v>515597</v>
      </c>
      <c r="AO138" s="36">
        <f t="shared" si="40"/>
        <v>1059377</v>
      </c>
      <c r="AQ138" s="37" t="s">
        <v>210</v>
      </c>
      <c r="AR138" s="34"/>
      <c r="AS138" s="28"/>
      <c r="AT138" s="48"/>
      <c r="AU138" s="36">
        <f t="shared" si="41"/>
        <v>1059377</v>
      </c>
      <c r="AW138" s="37" t="s">
        <v>210</v>
      </c>
      <c r="AX138" s="34"/>
      <c r="AY138" s="28"/>
      <c r="AZ138" s="48">
        <v>125865.48</v>
      </c>
      <c r="BA138" s="36">
        <f t="shared" si="42"/>
        <v>1185242.48</v>
      </c>
      <c r="BC138" s="37" t="s">
        <v>210</v>
      </c>
      <c r="BD138" s="34"/>
      <c r="BE138" s="28"/>
      <c r="BF138" s="48"/>
      <c r="BG138" s="36">
        <f t="shared" si="43"/>
        <v>1185242.48</v>
      </c>
      <c r="BI138" s="37" t="s">
        <v>210</v>
      </c>
      <c r="BJ138" s="34"/>
      <c r="BK138" s="28"/>
      <c r="BL138" s="48">
        <v>139260</v>
      </c>
      <c r="BM138" s="36">
        <f t="shared" si="44"/>
        <v>1324502.48</v>
      </c>
      <c r="BO138" s="37" t="s">
        <v>210</v>
      </c>
      <c r="BP138" s="34"/>
      <c r="BQ138" s="28"/>
      <c r="BR138" s="48"/>
      <c r="BS138" s="36">
        <f t="shared" si="45"/>
        <v>1324502.48</v>
      </c>
    </row>
    <row r="139" spans="1:71" ht="24" customHeight="1">
      <c r="A139" s="37"/>
      <c r="B139" s="34"/>
      <c r="C139" s="28"/>
      <c r="D139" s="47"/>
      <c r="E139" s="36"/>
      <c r="F139" s="31"/>
      <c r="G139" s="37" t="s">
        <v>211</v>
      </c>
      <c r="H139" s="34"/>
      <c r="I139" s="28"/>
      <c r="J139" s="48">
        <v>305055</v>
      </c>
      <c r="K139" s="36">
        <f t="shared" si="35"/>
        <v>305055</v>
      </c>
      <c r="M139" s="37" t="s">
        <v>211</v>
      </c>
      <c r="N139" s="34"/>
      <c r="O139" s="28"/>
      <c r="P139" s="48">
        <v>2025</v>
      </c>
      <c r="Q139" s="36">
        <f t="shared" si="36"/>
        <v>307080</v>
      </c>
      <c r="S139" s="37" t="s">
        <v>211</v>
      </c>
      <c r="T139" s="34"/>
      <c r="U139" s="28"/>
      <c r="V139" s="48"/>
      <c r="W139" s="36">
        <f t="shared" si="37"/>
        <v>307080</v>
      </c>
      <c r="Y139" s="37" t="s">
        <v>211</v>
      </c>
      <c r="Z139" s="34"/>
      <c r="AA139" s="28"/>
      <c r="AB139" s="48">
        <v>102360</v>
      </c>
      <c r="AC139" s="36">
        <f t="shared" si="38"/>
        <v>409440</v>
      </c>
      <c r="AE139" s="37" t="s">
        <v>211</v>
      </c>
      <c r="AF139" s="34"/>
      <c r="AG139" s="28"/>
      <c r="AH139" s="48">
        <v>204720</v>
      </c>
      <c r="AI139" s="36">
        <f t="shared" si="39"/>
        <v>614160</v>
      </c>
      <c r="AK139" s="37" t="s">
        <v>211</v>
      </c>
      <c r="AL139" s="34"/>
      <c r="AM139" s="28"/>
      <c r="AN139" s="48">
        <v>113966</v>
      </c>
      <c r="AO139" s="36">
        <f t="shared" si="40"/>
        <v>728126</v>
      </c>
      <c r="AQ139" s="37" t="s">
        <v>211</v>
      </c>
      <c r="AR139" s="34"/>
      <c r="AS139" s="28"/>
      <c r="AT139" s="48"/>
      <c r="AU139" s="36">
        <f t="shared" si="41"/>
        <v>728126</v>
      </c>
      <c r="AW139" s="37" t="s">
        <v>211</v>
      </c>
      <c r="AX139" s="34"/>
      <c r="AY139" s="28"/>
      <c r="AZ139" s="48"/>
      <c r="BA139" s="36">
        <f t="shared" si="42"/>
        <v>728126</v>
      </c>
      <c r="BC139" s="37" t="s">
        <v>211</v>
      </c>
      <c r="BD139" s="34"/>
      <c r="BE139" s="28"/>
      <c r="BF139" s="48"/>
      <c r="BG139" s="36">
        <f t="shared" si="43"/>
        <v>728126</v>
      </c>
      <c r="BI139" s="37" t="s">
        <v>211</v>
      </c>
      <c r="BJ139" s="34"/>
      <c r="BK139" s="28"/>
      <c r="BL139" s="48">
        <v>66195</v>
      </c>
      <c r="BM139" s="36">
        <f t="shared" si="44"/>
        <v>794321</v>
      </c>
      <c r="BO139" s="37" t="s">
        <v>211</v>
      </c>
      <c r="BP139" s="34"/>
      <c r="BQ139" s="28"/>
      <c r="BR139" s="48"/>
      <c r="BS139" s="36">
        <f t="shared" si="45"/>
        <v>794321</v>
      </c>
    </row>
    <row r="140" spans="1:71" ht="24" customHeight="1">
      <c r="A140" s="37"/>
      <c r="B140" s="34"/>
      <c r="C140" s="28"/>
      <c r="D140" s="47"/>
      <c r="E140" s="36"/>
      <c r="F140" s="31"/>
      <c r="G140" s="37" t="s">
        <v>212</v>
      </c>
      <c r="H140" s="34"/>
      <c r="I140" s="28"/>
      <c r="J140" s="48">
        <v>16875</v>
      </c>
      <c r="K140" s="36">
        <f t="shared" si="35"/>
        <v>16875</v>
      </c>
      <c r="M140" s="37" t="s">
        <v>212</v>
      </c>
      <c r="N140" s="34"/>
      <c r="O140" s="28"/>
      <c r="P140" s="48">
        <v>-2025</v>
      </c>
      <c r="Q140" s="36">
        <f t="shared" si="36"/>
        <v>14850</v>
      </c>
      <c r="S140" s="37" t="s">
        <v>212</v>
      </c>
      <c r="T140" s="34"/>
      <c r="U140" s="28"/>
      <c r="V140" s="48"/>
      <c r="W140" s="36">
        <f t="shared" si="37"/>
        <v>14850</v>
      </c>
      <c r="Y140" s="37" t="s">
        <v>212</v>
      </c>
      <c r="Z140" s="34"/>
      <c r="AA140" s="28"/>
      <c r="AB140" s="48">
        <v>4950</v>
      </c>
      <c r="AC140" s="36">
        <f t="shared" si="38"/>
        <v>19800</v>
      </c>
      <c r="AE140" s="37" t="s">
        <v>212</v>
      </c>
      <c r="AF140" s="34"/>
      <c r="AG140" s="28"/>
      <c r="AH140" s="48">
        <v>9900</v>
      </c>
      <c r="AI140" s="36">
        <f t="shared" si="39"/>
        <v>29700</v>
      </c>
      <c r="AK140" s="37" t="s">
        <v>212</v>
      </c>
      <c r="AL140" s="34"/>
      <c r="AM140" s="28"/>
      <c r="AN140" s="48">
        <v>11025</v>
      </c>
      <c r="AO140" s="36">
        <f t="shared" si="40"/>
        <v>40725</v>
      </c>
      <c r="AQ140" s="37" t="s">
        <v>212</v>
      </c>
      <c r="AR140" s="34"/>
      <c r="AS140" s="28"/>
      <c r="AT140" s="48"/>
      <c r="AU140" s="36">
        <f t="shared" si="41"/>
        <v>40725</v>
      </c>
      <c r="AW140" s="37" t="s">
        <v>212</v>
      </c>
      <c r="AX140" s="34"/>
      <c r="AY140" s="28"/>
      <c r="AZ140" s="48"/>
      <c r="BA140" s="36">
        <f t="shared" si="42"/>
        <v>40725</v>
      </c>
      <c r="BC140" s="37" t="s">
        <v>212</v>
      </c>
      <c r="BD140" s="34"/>
      <c r="BE140" s="28"/>
      <c r="BF140" s="48"/>
      <c r="BG140" s="36">
        <f t="shared" si="43"/>
        <v>40725</v>
      </c>
      <c r="BI140" s="37" t="s">
        <v>212</v>
      </c>
      <c r="BJ140" s="34"/>
      <c r="BK140" s="28"/>
      <c r="BL140" s="48">
        <v>2475</v>
      </c>
      <c r="BM140" s="36">
        <f t="shared" si="44"/>
        <v>43200</v>
      </c>
      <c r="BN140" s="50"/>
      <c r="BO140" s="37" t="s">
        <v>212</v>
      </c>
      <c r="BP140" s="34"/>
      <c r="BQ140" s="28"/>
      <c r="BR140" s="48"/>
      <c r="BS140" s="36">
        <f t="shared" si="45"/>
        <v>43200</v>
      </c>
    </row>
    <row r="141" spans="1:71" ht="24" customHeight="1">
      <c r="A141" s="37"/>
      <c r="B141" s="34"/>
      <c r="C141" s="28"/>
      <c r="D141" s="47"/>
      <c r="E141" s="36"/>
      <c r="F141" s="31"/>
      <c r="G141" s="37" t="s">
        <v>213</v>
      </c>
      <c r="H141" s="34"/>
      <c r="I141" s="28"/>
      <c r="J141" s="48">
        <v>57300</v>
      </c>
      <c r="K141" s="36">
        <f t="shared" si="35"/>
        <v>57300</v>
      </c>
      <c r="M141" s="37" t="s">
        <v>213</v>
      </c>
      <c r="N141" s="34"/>
      <c r="O141" s="28"/>
      <c r="P141" s="48"/>
      <c r="Q141" s="36">
        <f t="shared" si="36"/>
        <v>57300</v>
      </c>
      <c r="S141" s="37" t="s">
        <v>213</v>
      </c>
      <c r="T141" s="34"/>
      <c r="U141" s="28"/>
      <c r="V141" s="48"/>
      <c r="W141" s="36">
        <f t="shared" si="37"/>
        <v>57300</v>
      </c>
      <c r="Y141" s="37" t="s">
        <v>213</v>
      </c>
      <c r="Z141" s="34"/>
      <c r="AA141" s="28"/>
      <c r="AB141" s="48"/>
      <c r="AC141" s="36">
        <f t="shared" si="38"/>
        <v>57300</v>
      </c>
      <c r="AE141" s="37" t="s">
        <v>213</v>
      </c>
      <c r="AF141" s="34"/>
      <c r="AG141" s="28"/>
      <c r="AH141" s="48"/>
      <c r="AI141" s="36">
        <f t="shared" si="39"/>
        <v>57300</v>
      </c>
      <c r="AK141" s="37" t="s">
        <v>213</v>
      </c>
      <c r="AL141" s="34"/>
      <c r="AM141" s="28"/>
      <c r="AN141" s="48"/>
      <c r="AO141" s="36">
        <f t="shared" si="40"/>
        <v>57300</v>
      </c>
      <c r="AQ141" s="37" t="s">
        <v>213</v>
      </c>
      <c r="AR141" s="34"/>
      <c r="AS141" s="28"/>
      <c r="AT141" s="48"/>
      <c r="AU141" s="36">
        <f t="shared" si="41"/>
        <v>57300</v>
      </c>
      <c r="AW141" s="37" t="s">
        <v>213</v>
      </c>
      <c r="AX141" s="34"/>
      <c r="AY141" s="28"/>
      <c r="AZ141" s="48"/>
      <c r="BA141" s="36">
        <f t="shared" si="42"/>
        <v>57300</v>
      </c>
      <c r="BC141" s="37" t="s">
        <v>213</v>
      </c>
      <c r="BD141" s="34"/>
      <c r="BE141" s="28"/>
      <c r="BF141" s="48"/>
      <c r="BG141" s="36">
        <f t="shared" si="43"/>
        <v>57300</v>
      </c>
      <c r="BI141" s="37" t="s">
        <v>213</v>
      </c>
      <c r="BJ141" s="34"/>
      <c r="BK141" s="28"/>
      <c r="BL141" s="48"/>
      <c r="BM141" s="36">
        <f t="shared" si="44"/>
        <v>57300</v>
      </c>
      <c r="BO141" s="37" t="s">
        <v>213</v>
      </c>
      <c r="BP141" s="34"/>
      <c r="BQ141" s="28"/>
      <c r="BR141" s="48"/>
      <c r="BS141" s="36">
        <f t="shared" si="45"/>
        <v>57300</v>
      </c>
    </row>
    <row r="142" spans="1:71" ht="24" customHeight="1">
      <c r="A142" s="37"/>
      <c r="B142" s="34"/>
      <c r="C142" s="28"/>
      <c r="D142" s="47"/>
      <c r="E142" s="36"/>
      <c r="F142" s="31"/>
      <c r="G142" s="37" t="s">
        <v>214</v>
      </c>
      <c r="H142" s="34"/>
      <c r="I142" s="28"/>
      <c r="J142" s="48">
        <v>10800</v>
      </c>
      <c r="K142" s="36">
        <f t="shared" si="35"/>
        <v>10800</v>
      </c>
      <c r="M142" s="37" t="s">
        <v>213</v>
      </c>
      <c r="N142" s="34"/>
      <c r="O142" s="28"/>
      <c r="P142" s="48"/>
      <c r="Q142" s="36">
        <f t="shared" si="36"/>
        <v>10800</v>
      </c>
      <c r="S142" s="37" t="s">
        <v>213</v>
      </c>
      <c r="T142" s="34"/>
      <c r="U142" s="28"/>
      <c r="V142" s="48"/>
      <c r="W142" s="36">
        <f t="shared" si="37"/>
        <v>10800</v>
      </c>
      <c r="Y142" s="37" t="s">
        <v>213</v>
      </c>
      <c r="Z142" s="34"/>
      <c r="AA142" s="28"/>
      <c r="AB142" s="48"/>
      <c r="AC142" s="36">
        <f t="shared" si="38"/>
        <v>10800</v>
      </c>
      <c r="AE142" s="37" t="s">
        <v>213</v>
      </c>
      <c r="AF142" s="34"/>
      <c r="AG142" s="28"/>
      <c r="AH142" s="48"/>
      <c r="AI142" s="36">
        <f t="shared" si="39"/>
        <v>10800</v>
      </c>
      <c r="AK142" s="37" t="s">
        <v>213</v>
      </c>
      <c r="AL142" s="34"/>
      <c r="AM142" s="28"/>
      <c r="AN142" s="48"/>
      <c r="AO142" s="36">
        <f t="shared" si="40"/>
        <v>10800</v>
      </c>
      <c r="AQ142" s="37" t="s">
        <v>213</v>
      </c>
      <c r="AR142" s="34"/>
      <c r="AS142" s="28"/>
      <c r="AT142" s="48"/>
      <c r="AU142" s="36">
        <f t="shared" si="41"/>
        <v>10800</v>
      </c>
      <c r="AW142" s="37" t="s">
        <v>213</v>
      </c>
      <c r="AX142" s="34"/>
      <c r="AY142" s="28"/>
      <c r="AZ142" s="48"/>
      <c r="BA142" s="36">
        <f t="shared" si="42"/>
        <v>10800</v>
      </c>
      <c r="BC142" s="37" t="s">
        <v>214</v>
      </c>
      <c r="BD142" s="34"/>
      <c r="BE142" s="28"/>
      <c r="BF142" s="48"/>
      <c r="BG142" s="36">
        <f t="shared" si="43"/>
        <v>10800</v>
      </c>
      <c r="BI142" s="37" t="s">
        <v>214</v>
      </c>
      <c r="BJ142" s="34"/>
      <c r="BK142" s="28"/>
      <c r="BL142" s="48"/>
      <c r="BM142" s="36">
        <f t="shared" si="44"/>
        <v>10800</v>
      </c>
      <c r="BO142" s="37" t="s">
        <v>214</v>
      </c>
      <c r="BP142" s="34"/>
      <c r="BQ142" s="28"/>
      <c r="BR142" s="48"/>
      <c r="BS142" s="36">
        <f t="shared" si="45"/>
        <v>10800</v>
      </c>
    </row>
    <row r="143" spans="1:71" ht="24" customHeight="1">
      <c r="A143" s="37"/>
      <c r="B143" s="34"/>
      <c r="C143" s="28"/>
      <c r="D143" s="47"/>
      <c r="E143" s="36"/>
      <c r="F143" s="31"/>
      <c r="G143" s="37" t="s">
        <v>215</v>
      </c>
      <c r="H143" s="34"/>
      <c r="I143" s="28"/>
      <c r="J143" s="48">
        <v>205700</v>
      </c>
      <c r="K143" s="36">
        <f t="shared" si="35"/>
        <v>205700</v>
      </c>
      <c r="M143" s="37" t="s">
        <v>215</v>
      </c>
      <c r="N143" s="34"/>
      <c r="O143" s="28"/>
      <c r="P143" s="48"/>
      <c r="Q143" s="36">
        <f t="shared" si="36"/>
        <v>205700</v>
      </c>
      <c r="S143" s="37" t="s">
        <v>215</v>
      </c>
      <c r="T143" s="34"/>
      <c r="U143" s="28"/>
      <c r="V143" s="48"/>
      <c r="W143" s="36">
        <f t="shared" si="37"/>
        <v>205700</v>
      </c>
      <c r="Y143" s="37" t="s">
        <v>215</v>
      </c>
      <c r="Z143" s="34"/>
      <c r="AA143" s="28"/>
      <c r="AB143" s="48"/>
      <c r="AC143" s="36">
        <f t="shared" si="38"/>
        <v>205700</v>
      </c>
      <c r="AE143" s="37" t="s">
        <v>215</v>
      </c>
      <c r="AF143" s="34"/>
      <c r="AG143" s="28"/>
      <c r="AH143" s="48"/>
      <c r="AI143" s="36">
        <f t="shared" si="39"/>
        <v>205700</v>
      </c>
      <c r="AK143" s="37" t="s">
        <v>215</v>
      </c>
      <c r="AL143" s="34"/>
      <c r="AM143" s="28"/>
      <c r="AN143" s="48">
        <v>205700</v>
      </c>
      <c r="AO143" s="36">
        <f t="shared" si="40"/>
        <v>411400</v>
      </c>
      <c r="AQ143" s="37" t="s">
        <v>215</v>
      </c>
      <c r="AR143" s="34"/>
      <c r="AS143" s="28"/>
      <c r="AT143" s="48"/>
      <c r="AU143" s="36">
        <f t="shared" si="41"/>
        <v>411400</v>
      </c>
      <c r="AW143" s="37" t="s">
        <v>215</v>
      </c>
      <c r="AX143" s="34"/>
      <c r="AY143" s="28"/>
      <c r="AZ143" s="48"/>
      <c r="BA143" s="36">
        <f t="shared" si="42"/>
        <v>411400</v>
      </c>
      <c r="BC143" s="37" t="s">
        <v>215</v>
      </c>
      <c r="BD143" s="34"/>
      <c r="BE143" s="28"/>
      <c r="BF143" s="48"/>
      <c r="BG143" s="36">
        <f t="shared" si="43"/>
        <v>411400</v>
      </c>
      <c r="BI143" s="37" t="s">
        <v>215</v>
      </c>
      <c r="BJ143" s="34"/>
      <c r="BK143" s="28"/>
      <c r="BL143" s="48"/>
      <c r="BM143" s="36">
        <f t="shared" si="44"/>
        <v>411400</v>
      </c>
      <c r="BO143" s="37" t="s">
        <v>215</v>
      </c>
      <c r="BP143" s="34"/>
      <c r="BQ143" s="28"/>
      <c r="BR143" s="48"/>
      <c r="BS143" s="36">
        <f t="shared" si="45"/>
        <v>411400</v>
      </c>
    </row>
    <row r="144" spans="1:71" ht="24" customHeight="1">
      <c r="A144" s="37" t="s">
        <v>216</v>
      </c>
      <c r="B144" s="34">
        <v>441002</v>
      </c>
      <c r="C144" s="28"/>
      <c r="D144" s="47"/>
      <c r="E144" s="36"/>
      <c r="F144" s="85"/>
      <c r="G144" s="37" t="s">
        <v>216</v>
      </c>
      <c r="H144" s="34">
        <v>441002</v>
      </c>
      <c r="I144" s="28"/>
      <c r="J144" s="48"/>
      <c r="K144" s="36">
        <f t="shared" si="35"/>
        <v>0</v>
      </c>
      <c r="M144" s="37" t="s">
        <v>216</v>
      </c>
      <c r="N144" s="34">
        <v>441002</v>
      </c>
      <c r="O144" s="28"/>
      <c r="P144" s="48"/>
      <c r="Q144" s="36">
        <f t="shared" si="36"/>
        <v>0</v>
      </c>
      <c r="S144" s="37" t="s">
        <v>216</v>
      </c>
      <c r="T144" s="34">
        <v>441002</v>
      </c>
      <c r="U144" s="28"/>
      <c r="V144" s="48"/>
      <c r="W144" s="36"/>
      <c r="Y144" s="37" t="s">
        <v>216</v>
      </c>
      <c r="Z144" s="34">
        <v>441002</v>
      </c>
      <c r="AA144" s="28"/>
      <c r="AB144" s="48"/>
      <c r="AC144" s="36">
        <f t="shared" si="38"/>
        <v>0</v>
      </c>
      <c r="AE144" s="37" t="s">
        <v>216</v>
      </c>
      <c r="AF144" s="34">
        <v>441002</v>
      </c>
      <c r="AG144" s="28"/>
      <c r="AH144" s="48"/>
      <c r="AI144" s="36">
        <f t="shared" si="39"/>
        <v>0</v>
      </c>
      <c r="AK144" s="37" t="s">
        <v>216</v>
      </c>
      <c r="AL144" s="34">
        <v>441002</v>
      </c>
      <c r="AM144" s="28"/>
      <c r="AN144" s="48"/>
      <c r="AO144" s="36">
        <f t="shared" si="40"/>
        <v>0</v>
      </c>
      <c r="AQ144" s="37" t="s">
        <v>216</v>
      </c>
      <c r="AR144" s="34">
        <v>441002</v>
      </c>
      <c r="AS144" s="28"/>
      <c r="AT144" s="48"/>
      <c r="AU144" s="36">
        <f t="shared" si="41"/>
        <v>0</v>
      </c>
      <c r="AW144" s="37" t="s">
        <v>216</v>
      </c>
      <c r="AX144" s="34">
        <v>441002</v>
      </c>
      <c r="AY144" s="28"/>
      <c r="AZ144" s="48"/>
      <c r="BA144" s="36">
        <f t="shared" si="42"/>
        <v>0</v>
      </c>
      <c r="BC144" s="37" t="s">
        <v>216</v>
      </c>
      <c r="BD144" s="34">
        <v>441002</v>
      </c>
      <c r="BE144" s="28"/>
      <c r="BF144" s="48"/>
      <c r="BG144" s="36">
        <f t="shared" si="43"/>
        <v>0</v>
      </c>
      <c r="BI144" s="37" t="s">
        <v>216</v>
      </c>
      <c r="BJ144" s="34">
        <v>441002</v>
      </c>
      <c r="BK144" s="28"/>
      <c r="BL144" s="48"/>
      <c r="BM144" s="36">
        <f t="shared" si="44"/>
        <v>0</v>
      </c>
      <c r="BO144" s="37" t="s">
        <v>216</v>
      </c>
      <c r="BP144" s="34">
        <v>441002</v>
      </c>
      <c r="BQ144" s="28"/>
      <c r="BR144" s="48"/>
      <c r="BS144" s="36">
        <f t="shared" si="45"/>
        <v>0</v>
      </c>
    </row>
    <row r="145" spans="1:71" ht="24" customHeight="1">
      <c r="A145" s="37" t="s">
        <v>217</v>
      </c>
      <c r="B145" s="34"/>
      <c r="C145" s="28"/>
      <c r="D145" s="47"/>
      <c r="E145" s="36"/>
      <c r="F145" s="85"/>
      <c r="G145" s="37" t="s">
        <v>217</v>
      </c>
      <c r="H145" s="34"/>
      <c r="I145" s="28"/>
      <c r="J145" s="48">
        <v>474000</v>
      </c>
      <c r="K145" s="36">
        <f t="shared" si="35"/>
        <v>474000</v>
      </c>
      <c r="M145" s="37" t="s">
        <v>217</v>
      </c>
      <c r="N145" s="34"/>
      <c r="O145" s="28"/>
      <c r="P145" s="48"/>
      <c r="Q145" s="36">
        <f t="shared" si="36"/>
        <v>474000</v>
      </c>
      <c r="S145" s="37" t="s">
        <v>217</v>
      </c>
      <c r="T145" s="34"/>
      <c r="U145" s="28"/>
      <c r="V145" s="48">
        <v>537200</v>
      </c>
      <c r="W145" s="36">
        <f t="shared" si="37"/>
        <v>1011200</v>
      </c>
      <c r="Y145" s="37" t="s">
        <v>217</v>
      </c>
      <c r="Z145" s="34"/>
      <c r="AA145" s="28"/>
      <c r="AB145" s="48"/>
      <c r="AC145" s="36">
        <f t="shared" si="38"/>
        <v>1011200</v>
      </c>
      <c r="AE145" s="37" t="s">
        <v>217</v>
      </c>
      <c r="AF145" s="34"/>
      <c r="AG145" s="28"/>
      <c r="AH145" s="48">
        <v>505600</v>
      </c>
      <c r="AI145" s="36">
        <f t="shared" si="39"/>
        <v>1516800</v>
      </c>
      <c r="AK145" s="37" t="s">
        <v>217</v>
      </c>
      <c r="AL145" s="34"/>
      <c r="AM145" s="28"/>
      <c r="AN145" s="48">
        <v>252800</v>
      </c>
      <c r="AO145" s="36">
        <f t="shared" si="40"/>
        <v>1769600</v>
      </c>
      <c r="AQ145" s="37" t="s">
        <v>217</v>
      </c>
      <c r="AR145" s="34"/>
      <c r="AS145" s="28"/>
      <c r="AT145" s="48">
        <v>252800</v>
      </c>
      <c r="AU145" s="36">
        <f t="shared" si="41"/>
        <v>2022400</v>
      </c>
      <c r="AW145" s="37" t="s">
        <v>217</v>
      </c>
      <c r="AX145" s="34"/>
      <c r="AY145" s="28"/>
      <c r="AZ145" s="48">
        <v>183200</v>
      </c>
      <c r="BA145" s="36">
        <f t="shared" si="42"/>
        <v>2205600</v>
      </c>
      <c r="BC145" s="37" t="s">
        <v>217</v>
      </c>
      <c r="BD145" s="34"/>
      <c r="BE145" s="28"/>
      <c r="BF145" s="48"/>
      <c r="BG145" s="36">
        <f t="shared" si="43"/>
        <v>2205600</v>
      </c>
      <c r="BI145" s="37" t="s">
        <v>217</v>
      </c>
      <c r="BJ145" s="34"/>
      <c r="BK145" s="28"/>
      <c r="BL145" s="48"/>
      <c r="BM145" s="36">
        <f t="shared" si="44"/>
        <v>2205600</v>
      </c>
      <c r="BO145" s="37" t="s">
        <v>217</v>
      </c>
      <c r="BP145" s="34"/>
      <c r="BQ145" s="28"/>
      <c r="BR145" s="48"/>
      <c r="BS145" s="36">
        <f t="shared" si="45"/>
        <v>2205600</v>
      </c>
    </row>
    <row r="146" spans="1:71" ht="24" customHeight="1">
      <c r="A146" s="37" t="s">
        <v>218</v>
      </c>
      <c r="B146" s="34"/>
      <c r="C146" s="28"/>
      <c r="D146" s="47"/>
      <c r="E146" s="36"/>
      <c r="F146" s="85"/>
      <c r="G146" s="37" t="s">
        <v>218</v>
      </c>
      <c r="H146" s="34"/>
      <c r="I146" s="28"/>
      <c r="J146" s="48">
        <v>3327300</v>
      </c>
      <c r="K146" s="36">
        <f t="shared" si="35"/>
        <v>3327300</v>
      </c>
      <c r="M146" s="37" t="s">
        <v>218</v>
      </c>
      <c r="N146" s="34"/>
      <c r="O146" s="28"/>
      <c r="P146" s="48"/>
      <c r="Q146" s="36">
        <f t="shared" si="36"/>
        <v>3327300</v>
      </c>
      <c r="S146" s="37" t="s">
        <v>218</v>
      </c>
      <c r="T146" s="34"/>
      <c r="U146" s="28"/>
      <c r="V146" s="48">
        <v>2218200</v>
      </c>
      <c r="W146" s="36">
        <f t="shared" si="37"/>
        <v>5545500</v>
      </c>
      <c r="Y146" s="37" t="s">
        <v>218</v>
      </c>
      <c r="Z146" s="34"/>
      <c r="AA146" s="28"/>
      <c r="AB146" s="48"/>
      <c r="AC146" s="36">
        <f t="shared" si="38"/>
        <v>5545500</v>
      </c>
      <c r="AE146" s="37" t="s">
        <v>218</v>
      </c>
      <c r="AF146" s="34"/>
      <c r="AG146" s="28"/>
      <c r="AH146" s="48">
        <v>2218200</v>
      </c>
      <c r="AI146" s="36">
        <f t="shared" si="39"/>
        <v>7763700</v>
      </c>
      <c r="AK146" s="37" t="s">
        <v>218</v>
      </c>
      <c r="AL146" s="34"/>
      <c r="AM146" s="28"/>
      <c r="AN146" s="48"/>
      <c r="AO146" s="36">
        <f t="shared" si="40"/>
        <v>7763700</v>
      </c>
      <c r="AQ146" s="37" t="s">
        <v>218</v>
      </c>
      <c r="AR146" s="34"/>
      <c r="AS146" s="28"/>
      <c r="AT146" s="48">
        <v>1109100</v>
      </c>
      <c r="AU146" s="36">
        <f t="shared" si="41"/>
        <v>8872800</v>
      </c>
      <c r="AW146" s="37" t="s">
        <v>218</v>
      </c>
      <c r="AX146" s="34"/>
      <c r="AY146" s="28"/>
      <c r="AZ146" s="48">
        <v>845700</v>
      </c>
      <c r="BA146" s="36">
        <f t="shared" si="42"/>
        <v>9718500</v>
      </c>
      <c r="BC146" s="37" t="s">
        <v>218</v>
      </c>
      <c r="BD146" s="34"/>
      <c r="BE146" s="28"/>
      <c r="BF146" s="48">
        <v>3063900</v>
      </c>
      <c r="BG146" s="36">
        <f t="shared" si="43"/>
        <v>12782400</v>
      </c>
      <c r="BI146" s="37" t="s">
        <v>218</v>
      </c>
      <c r="BJ146" s="34"/>
      <c r="BK146" s="28"/>
      <c r="BL146" s="48"/>
      <c r="BM146" s="36">
        <f t="shared" si="44"/>
        <v>12782400</v>
      </c>
      <c r="BO146" s="37" t="s">
        <v>218</v>
      </c>
      <c r="BP146" s="34"/>
      <c r="BQ146" s="28"/>
      <c r="BR146" s="48"/>
      <c r="BS146" s="36">
        <f t="shared" si="45"/>
        <v>12782400</v>
      </c>
    </row>
    <row r="147" spans="1:71" ht="24" customHeight="1">
      <c r="A147" s="37" t="s">
        <v>219</v>
      </c>
      <c r="B147" s="34"/>
      <c r="C147" s="28"/>
      <c r="D147" s="47"/>
      <c r="E147" s="36"/>
      <c r="F147" s="85"/>
      <c r="G147" s="37" t="s">
        <v>219</v>
      </c>
      <c r="H147" s="34"/>
      <c r="I147" s="28"/>
      <c r="J147" s="48"/>
      <c r="K147" s="36">
        <f t="shared" si="35"/>
        <v>0</v>
      </c>
      <c r="M147" s="37" t="s">
        <v>219</v>
      </c>
      <c r="N147" s="34"/>
      <c r="O147" s="28"/>
      <c r="P147" s="48"/>
      <c r="Q147" s="36">
        <f t="shared" si="36"/>
        <v>0</v>
      </c>
      <c r="S147" s="37" t="s">
        <v>219</v>
      </c>
      <c r="T147" s="34"/>
      <c r="U147" s="28"/>
      <c r="V147" s="48"/>
      <c r="W147" s="36">
        <f t="shared" si="37"/>
        <v>0</v>
      </c>
      <c r="Y147" s="37" t="s">
        <v>219</v>
      </c>
      <c r="Z147" s="34"/>
      <c r="AA147" s="28"/>
      <c r="AB147" s="48"/>
      <c r="AC147" s="36">
        <f t="shared" si="38"/>
        <v>0</v>
      </c>
      <c r="AE147" s="37" t="s">
        <v>219</v>
      </c>
      <c r="AF147" s="34"/>
      <c r="AG147" s="28"/>
      <c r="AH147" s="48"/>
      <c r="AI147" s="36">
        <f t="shared" si="39"/>
        <v>0</v>
      </c>
      <c r="AK147" s="37" t="s">
        <v>219</v>
      </c>
      <c r="AL147" s="34"/>
      <c r="AM147" s="28"/>
      <c r="AN147" s="48"/>
      <c r="AO147" s="36">
        <f t="shared" si="40"/>
        <v>0</v>
      </c>
      <c r="AQ147" s="37" t="s">
        <v>219</v>
      </c>
      <c r="AR147" s="34"/>
      <c r="AS147" s="28"/>
      <c r="AT147" s="48"/>
      <c r="AU147" s="36">
        <f t="shared" si="41"/>
        <v>0</v>
      </c>
      <c r="AW147" s="37" t="s">
        <v>219</v>
      </c>
      <c r="AX147" s="34"/>
      <c r="AY147" s="28"/>
      <c r="AZ147" s="48"/>
      <c r="BA147" s="36">
        <f t="shared" si="42"/>
        <v>0</v>
      </c>
      <c r="BC147" s="37" t="s">
        <v>219</v>
      </c>
      <c r="BD147" s="34"/>
      <c r="BE147" s="28"/>
      <c r="BF147" s="48"/>
      <c r="BG147" s="36">
        <f t="shared" si="43"/>
        <v>0</v>
      </c>
      <c r="BI147" s="37" t="s">
        <v>219</v>
      </c>
      <c r="BJ147" s="34"/>
      <c r="BK147" s="28"/>
      <c r="BL147" s="48"/>
      <c r="BM147" s="36">
        <f t="shared" si="44"/>
        <v>0</v>
      </c>
      <c r="BO147" s="37" t="s">
        <v>219</v>
      </c>
      <c r="BP147" s="34"/>
      <c r="BQ147" s="28"/>
      <c r="BR147" s="48"/>
      <c r="BS147" s="36">
        <f t="shared" si="45"/>
        <v>0</v>
      </c>
    </row>
    <row r="148" spans="1:71" ht="24" customHeight="1">
      <c r="A148" s="37" t="s">
        <v>220</v>
      </c>
      <c r="B148" s="34">
        <v>499999</v>
      </c>
      <c r="C148" s="28"/>
      <c r="D148" s="47"/>
      <c r="E148" s="36"/>
      <c r="F148" s="31"/>
      <c r="G148" s="37" t="s">
        <v>220</v>
      </c>
      <c r="H148" s="34">
        <v>499999</v>
      </c>
      <c r="I148" s="28"/>
      <c r="J148" s="48"/>
      <c r="K148" s="36">
        <f t="shared" si="35"/>
        <v>0</v>
      </c>
      <c r="M148" s="37" t="s">
        <v>220</v>
      </c>
      <c r="N148" s="34">
        <v>499999</v>
      </c>
      <c r="O148" s="28"/>
      <c r="P148" s="48"/>
      <c r="Q148" s="36">
        <f t="shared" si="36"/>
        <v>0</v>
      </c>
      <c r="S148" s="37" t="s">
        <v>220</v>
      </c>
      <c r="T148" s="34">
        <v>499999</v>
      </c>
      <c r="U148" s="28"/>
      <c r="V148" s="48"/>
      <c r="W148" s="36">
        <f t="shared" si="37"/>
        <v>0</v>
      </c>
      <c r="Y148" s="37" t="s">
        <v>220</v>
      </c>
      <c r="Z148" s="34">
        <v>499999</v>
      </c>
      <c r="AA148" s="28"/>
      <c r="AB148" s="48"/>
      <c r="AC148" s="36">
        <f t="shared" si="38"/>
        <v>0</v>
      </c>
      <c r="AE148" s="37" t="s">
        <v>220</v>
      </c>
      <c r="AF148" s="34">
        <v>499999</v>
      </c>
      <c r="AG148" s="28"/>
      <c r="AH148" s="48"/>
      <c r="AI148" s="36">
        <f t="shared" si="39"/>
        <v>0</v>
      </c>
      <c r="AK148" s="37" t="s">
        <v>220</v>
      </c>
      <c r="AL148" s="34">
        <v>499999</v>
      </c>
      <c r="AM148" s="28"/>
      <c r="AN148" s="48"/>
      <c r="AO148" s="36">
        <f t="shared" si="40"/>
        <v>0</v>
      </c>
      <c r="AQ148" s="37" t="s">
        <v>220</v>
      </c>
      <c r="AR148" s="34">
        <v>499999</v>
      </c>
      <c r="AS148" s="28"/>
      <c r="AT148" s="48"/>
      <c r="AU148" s="36">
        <f t="shared" si="41"/>
        <v>0</v>
      </c>
      <c r="AW148" s="37" t="s">
        <v>220</v>
      </c>
      <c r="AX148" s="34">
        <v>499999</v>
      </c>
      <c r="AY148" s="28"/>
      <c r="AZ148" s="48"/>
      <c r="BA148" s="36">
        <f t="shared" si="42"/>
        <v>0</v>
      </c>
      <c r="BC148" s="37" t="s">
        <v>220</v>
      </c>
      <c r="BD148" s="34">
        <v>499999</v>
      </c>
      <c r="BE148" s="28"/>
      <c r="BF148" s="48"/>
      <c r="BG148" s="36">
        <f t="shared" si="43"/>
        <v>0</v>
      </c>
      <c r="BI148" s="37" t="s">
        <v>220</v>
      </c>
      <c r="BJ148" s="34">
        <v>499999</v>
      </c>
      <c r="BK148" s="28"/>
      <c r="BL148" s="48"/>
      <c r="BM148" s="36">
        <f t="shared" si="44"/>
        <v>0</v>
      </c>
      <c r="BO148" s="37" t="s">
        <v>220</v>
      </c>
      <c r="BP148" s="34">
        <v>499999</v>
      </c>
      <c r="BQ148" s="28"/>
      <c r="BR148" s="48"/>
      <c r="BS148" s="36">
        <f t="shared" si="45"/>
        <v>0</v>
      </c>
    </row>
    <row r="149" spans="1:71" ht="24">
      <c r="A149" s="37" t="s">
        <v>221</v>
      </c>
      <c r="B149" s="34"/>
      <c r="C149" s="28"/>
      <c r="D149" s="86">
        <v>1143155</v>
      </c>
      <c r="E149" s="36">
        <f>+D149</f>
        <v>1143155</v>
      </c>
      <c r="F149" s="31"/>
      <c r="G149" s="37" t="s">
        <v>221</v>
      </c>
      <c r="H149" s="34"/>
      <c r="I149" s="28"/>
      <c r="J149" s="87"/>
      <c r="K149" s="36">
        <f>+D149+J149</f>
        <v>1143155</v>
      </c>
      <c r="M149" s="37" t="s">
        <v>221</v>
      </c>
      <c r="N149" s="34"/>
      <c r="O149" s="28"/>
      <c r="P149" s="87"/>
      <c r="Q149" s="36">
        <f t="shared" si="36"/>
        <v>1143155</v>
      </c>
      <c r="S149" s="37" t="s">
        <v>221</v>
      </c>
      <c r="T149" s="34"/>
      <c r="U149" s="28"/>
      <c r="V149" s="87"/>
      <c r="W149" s="36">
        <f t="shared" si="37"/>
        <v>1143155</v>
      </c>
      <c r="Y149" s="37" t="s">
        <v>221</v>
      </c>
      <c r="Z149" s="34"/>
      <c r="AA149" s="28"/>
      <c r="AB149" s="87"/>
      <c r="AC149" s="36">
        <f t="shared" si="38"/>
        <v>1143155</v>
      </c>
      <c r="AE149" s="37" t="s">
        <v>221</v>
      </c>
      <c r="AF149" s="34"/>
      <c r="AG149" s="28"/>
      <c r="AH149" s="87"/>
      <c r="AI149" s="36">
        <f t="shared" si="39"/>
        <v>1143155</v>
      </c>
      <c r="AK149" s="37" t="s">
        <v>221</v>
      </c>
      <c r="AL149" s="34"/>
      <c r="AM149" s="28"/>
      <c r="AN149" s="87"/>
      <c r="AO149" s="36">
        <f t="shared" si="40"/>
        <v>1143155</v>
      </c>
      <c r="AQ149" s="37" t="s">
        <v>221</v>
      </c>
      <c r="AR149" s="34"/>
      <c r="AS149" s="28"/>
      <c r="AT149" s="87"/>
      <c r="AU149" s="36">
        <f t="shared" si="41"/>
        <v>1143155</v>
      </c>
      <c r="AW149" s="37" t="s">
        <v>221</v>
      </c>
      <c r="AX149" s="34"/>
      <c r="AY149" s="28"/>
      <c r="AZ149" s="87"/>
      <c r="BA149" s="36">
        <f t="shared" si="42"/>
        <v>1143155</v>
      </c>
      <c r="BC149" s="37" t="s">
        <v>221</v>
      </c>
      <c r="BD149" s="34"/>
      <c r="BE149" s="28"/>
      <c r="BF149" s="87"/>
      <c r="BG149" s="36">
        <f t="shared" si="43"/>
        <v>1143155</v>
      </c>
      <c r="BI149" s="37" t="s">
        <v>221</v>
      </c>
      <c r="BJ149" s="34"/>
      <c r="BK149" s="28"/>
      <c r="BL149" s="87"/>
      <c r="BM149" s="36">
        <f t="shared" si="44"/>
        <v>1143155</v>
      </c>
      <c r="BO149" s="37" t="s">
        <v>221</v>
      </c>
      <c r="BP149" s="34"/>
      <c r="BQ149" s="28"/>
      <c r="BR149" s="87"/>
      <c r="BS149" s="36">
        <f t="shared" si="45"/>
        <v>1143155</v>
      </c>
    </row>
    <row r="150" spans="1:71" ht="24">
      <c r="A150" s="37"/>
      <c r="B150" s="34"/>
      <c r="C150" s="28"/>
      <c r="D150" s="86"/>
      <c r="E150" s="36"/>
      <c r="F150" s="31"/>
      <c r="G150" s="37"/>
      <c r="H150" s="34"/>
      <c r="I150" s="28"/>
      <c r="J150" s="87"/>
      <c r="K150" s="36"/>
      <c r="M150" s="37"/>
      <c r="N150" s="34"/>
      <c r="O150" s="28"/>
      <c r="P150" s="87"/>
      <c r="Q150" s="36"/>
      <c r="S150" s="37"/>
      <c r="T150" s="34"/>
      <c r="U150" s="28"/>
      <c r="V150" s="87"/>
      <c r="W150" s="36"/>
      <c r="Y150" s="37"/>
      <c r="Z150" s="34"/>
      <c r="AA150" s="28"/>
      <c r="AB150" s="87"/>
      <c r="AC150" s="36"/>
      <c r="AE150" s="37" t="s">
        <v>222</v>
      </c>
      <c r="AF150" s="34"/>
      <c r="AG150" s="28"/>
      <c r="AH150" s="87">
        <v>499690</v>
      </c>
      <c r="AI150" s="36">
        <f t="shared" si="39"/>
        <v>499690</v>
      </c>
      <c r="AK150" s="37" t="s">
        <v>222</v>
      </c>
      <c r="AL150" s="34"/>
      <c r="AM150" s="28"/>
      <c r="AN150" s="87"/>
      <c r="AO150" s="36">
        <f t="shared" si="40"/>
        <v>499690</v>
      </c>
      <c r="AQ150" s="37" t="s">
        <v>222</v>
      </c>
      <c r="AR150" s="34"/>
      <c r="AS150" s="28"/>
      <c r="AT150" s="87"/>
      <c r="AU150" s="36">
        <f t="shared" si="41"/>
        <v>499690</v>
      </c>
      <c r="AW150" s="37" t="s">
        <v>222</v>
      </c>
      <c r="AX150" s="34"/>
      <c r="AY150" s="28"/>
      <c r="AZ150" s="87"/>
      <c r="BA150" s="36">
        <f t="shared" si="42"/>
        <v>499690</v>
      </c>
      <c r="BC150" s="37" t="s">
        <v>222</v>
      </c>
      <c r="BD150" s="34"/>
      <c r="BE150" s="28"/>
      <c r="BF150" s="87"/>
      <c r="BG150" s="36">
        <f t="shared" si="43"/>
        <v>499690</v>
      </c>
      <c r="BI150" s="37" t="s">
        <v>222</v>
      </c>
      <c r="BJ150" s="34"/>
      <c r="BK150" s="28"/>
      <c r="BL150" s="87"/>
      <c r="BM150" s="36">
        <f t="shared" si="44"/>
        <v>499690</v>
      </c>
      <c r="BO150" s="37" t="s">
        <v>222</v>
      </c>
      <c r="BP150" s="34"/>
      <c r="BQ150" s="28"/>
      <c r="BR150" s="87"/>
      <c r="BS150" s="36">
        <f t="shared" si="45"/>
        <v>499690</v>
      </c>
    </row>
    <row r="151" spans="1:71" ht="24">
      <c r="A151" s="37"/>
      <c r="B151" s="34"/>
      <c r="C151" s="28"/>
      <c r="D151" s="86"/>
      <c r="E151" s="36"/>
      <c r="F151" s="31"/>
      <c r="G151" s="37"/>
      <c r="H151" s="34"/>
      <c r="I151" s="28"/>
      <c r="J151" s="87"/>
      <c r="K151" s="36"/>
      <c r="M151" s="37"/>
      <c r="N151" s="34"/>
      <c r="O151" s="28"/>
      <c r="P151" s="87"/>
      <c r="Q151" s="36"/>
      <c r="S151" s="37"/>
      <c r="T151" s="34"/>
      <c r="U151" s="28"/>
      <c r="V151" s="87"/>
      <c r="W151" s="36"/>
      <c r="Y151" s="37"/>
      <c r="Z151" s="34"/>
      <c r="AA151" s="28"/>
      <c r="AB151" s="87"/>
      <c r="AC151" s="36"/>
      <c r="AE151" s="37"/>
      <c r="AF151" s="34"/>
      <c r="AG151" s="28"/>
      <c r="AH151" s="87"/>
      <c r="AI151" s="36"/>
      <c r="AK151" s="37" t="s">
        <v>223</v>
      </c>
      <c r="AL151" s="34"/>
      <c r="AM151" s="28"/>
      <c r="AN151" s="87">
        <v>897500</v>
      </c>
      <c r="AO151" s="36">
        <f t="shared" si="40"/>
        <v>897500</v>
      </c>
      <c r="AQ151" s="37" t="s">
        <v>223</v>
      </c>
      <c r="AR151" s="34"/>
      <c r="AS151" s="28"/>
      <c r="AT151" s="87">
        <v>897500</v>
      </c>
      <c r="AU151" s="36">
        <f t="shared" si="41"/>
        <v>1795000</v>
      </c>
      <c r="AW151" s="37" t="s">
        <v>223</v>
      </c>
      <c r="AX151" s="34"/>
      <c r="AY151" s="28"/>
      <c r="AZ151" s="87"/>
      <c r="BA151" s="36">
        <f t="shared" si="42"/>
        <v>1795000</v>
      </c>
      <c r="BC151" s="37" t="s">
        <v>223</v>
      </c>
      <c r="BD151" s="34"/>
      <c r="BE151" s="28"/>
      <c r="BF151" s="87"/>
      <c r="BG151" s="36">
        <f t="shared" si="43"/>
        <v>1795000</v>
      </c>
      <c r="BI151" s="37" t="s">
        <v>223</v>
      </c>
      <c r="BJ151" s="34"/>
      <c r="BK151" s="28"/>
      <c r="BL151" s="87"/>
      <c r="BM151" s="36">
        <f t="shared" si="44"/>
        <v>1795000</v>
      </c>
      <c r="BO151" s="37" t="s">
        <v>223</v>
      </c>
      <c r="BP151" s="34"/>
      <c r="BQ151" s="28"/>
      <c r="BR151" s="87"/>
      <c r="BS151" s="36">
        <f t="shared" si="45"/>
        <v>1795000</v>
      </c>
    </row>
    <row r="152" spans="1:71" ht="24.75" thickBot="1">
      <c r="A152" s="94" t="s">
        <v>224</v>
      </c>
      <c r="B152" s="95"/>
      <c r="C152" s="96"/>
      <c r="D152" s="97">
        <f>SUM(D134:D149)</f>
        <v>1143155</v>
      </c>
      <c r="E152" s="98">
        <f>SUM(E134:E149)</f>
        <v>1143155</v>
      </c>
      <c r="F152" s="31"/>
      <c r="G152" s="94" t="s">
        <v>224</v>
      </c>
      <c r="H152" s="95"/>
      <c r="I152" s="96"/>
      <c r="J152" s="99">
        <f>SUM(J134:J149)</f>
        <v>4696920</v>
      </c>
      <c r="K152" s="98">
        <f>SUM(K134:K149)</f>
        <v>5840075</v>
      </c>
      <c r="M152" s="94" t="s">
        <v>224</v>
      </c>
      <c r="N152" s="95"/>
      <c r="O152" s="96"/>
      <c r="P152" s="99">
        <f>SUM(P134:P149)</f>
        <v>0</v>
      </c>
      <c r="Q152" s="98">
        <f>SUM(Q134:Q149)</f>
        <v>5840075</v>
      </c>
      <c r="S152" s="94" t="s">
        <v>224</v>
      </c>
      <c r="T152" s="95"/>
      <c r="U152" s="96"/>
      <c r="V152" s="99">
        <f>SUM(V134:V149)</f>
        <v>2755400</v>
      </c>
      <c r="W152" s="98">
        <f>SUM(W134:W149)</f>
        <v>8595475</v>
      </c>
      <c r="Y152" s="94" t="s">
        <v>224</v>
      </c>
      <c r="Z152" s="95"/>
      <c r="AA152" s="96"/>
      <c r="AB152" s="99">
        <f>SUM(AB134:AB149)</f>
        <v>379200</v>
      </c>
      <c r="AC152" s="98">
        <f>SUM(AC134:AC149)</f>
        <v>8974675</v>
      </c>
      <c r="AE152" s="94" t="s">
        <v>224</v>
      </c>
      <c r="AF152" s="95"/>
      <c r="AG152" s="96"/>
      <c r="AH152" s="99">
        <f>SUM(AH134:AH150)</f>
        <v>3438110</v>
      </c>
      <c r="AI152" s="98">
        <f>+P152+V152+AB152+AH152+J152+D149</f>
        <v>12412785</v>
      </c>
      <c r="AJ152" s="42"/>
      <c r="AK152" s="94" t="s">
        <v>224</v>
      </c>
      <c r="AL152" s="95"/>
      <c r="AM152" s="96"/>
      <c r="AN152" s="99">
        <f>SUM(AN134:AN151)</f>
        <v>1996588</v>
      </c>
      <c r="AO152" s="100">
        <f>SUM(AO134:AO151)</f>
        <v>14409373</v>
      </c>
      <c r="AP152" s="42"/>
      <c r="AQ152" s="94" t="s">
        <v>224</v>
      </c>
      <c r="AR152" s="95"/>
      <c r="AS152" s="96"/>
      <c r="AT152" s="99">
        <f>SUM(AT134:AT151)</f>
        <v>2259400</v>
      </c>
      <c r="AU152" s="100">
        <f>SUM(AU134:AU151)</f>
        <v>16668773</v>
      </c>
      <c r="AW152" s="94" t="s">
        <v>224</v>
      </c>
      <c r="AX152" s="95"/>
      <c r="AY152" s="101"/>
      <c r="AZ152" s="102">
        <f>SUM(AZ134:AZ151)</f>
        <v>1154765.48</v>
      </c>
      <c r="BA152" s="103">
        <f>SUM(BA134:BA151)</f>
        <v>17823538.48</v>
      </c>
      <c r="BC152" s="94" t="s">
        <v>224</v>
      </c>
      <c r="BD152" s="95"/>
      <c r="BE152" s="101"/>
      <c r="BF152" s="102">
        <f>SUM(BF134:BF151)</f>
        <v>3063900</v>
      </c>
      <c r="BG152" s="103">
        <f>SUM(BG134:BG151)</f>
        <v>20887438.48</v>
      </c>
      <c r="BI152" s="94" t="s">
        <v>224</v>
      </c>
      <c r="BJ152" s="95"/>
      <c r="BK152" s="101"/>
      <c r="BL152" s="102">
        <f>SUM(BL134:BL151)</f>
        <v>207930</v>
      </c>
      <c r="BM152" s="103">
        <f>SUM(BM134:BM151)</f>
        <v>21095368.48</v>
      </c>
      <c r="BN152" s="42"/>
      <c r="BO152" s="94" t="s">
        <v>224</v>
      </c>
      <c r="BP152" s="95"/>
      <c r="BQ152" s="101"/>
      <c r="BR152" s="102">
        <f>SUM(BR134:BR151)</f>
        <v>0</v>
      </c>
      <c r="BS152" s="103">
        <f>SUM(BS134:BS151)</f>
        <v>21095368.48</v>
      </c>
    </row>
    <row r="153" spans="1:71" ht="24.75" thickBot="1">
      <c r="A153" s="104" t="s">
        <v>225</v>
      </c>
      <c r="B153" s="105"/>
      <c r="C153" s="106">
        <f>C12+C70+C78+C97+C101+C125+C131</f>
        <v>40000000</v>
      </c>
      <c r="D153" s="107">
        <f>D12+D70+D78+D97+D125+D131+D152+D101</f>
        <v>2652765.72</v>
      </c>
      <c r="E153" s="107">
        <f>E12+E70+E78+E97+E125+E131+E152+E101</f>
        <v>2652765.72</v>
      </c>
      <c r="F153" s="31"/>
      <c r="G153" s="104" t="s">
        <v>225</v>
      </c>
      <c r="H153" s="105"/>
      <c r="I153" s="106">
        <f>I12+I70+I78+I97+I101+I125+I131</f>
        <v>40000000</v>
      </c>
      <c r="J153" s="108">
        <f>J12+J70+J78+J97+J125+J131+J152+J101</f>
        <v>9464876.64</v>
      </c>
      <c r="K153" s="107">
        <f>K12+K70+K78+K97+K125+K131+K152+K101</f>
        <v>12117642.36</v>
      </c>
      <c r="M153" s="104" t="s">
        <v>225</v>
      </c>
      <c r="N153" s="105"/>
      <c r="O153" s="106">
        <f>O12+O70+O78+O97+O101+O125+O131</f>
        <v>40000000</v>
      </c>
      <c r="P153" s="108">
        <f>P12+P70+P78+P97+P125+P131+P152+P101</f>
        <v>9068584.879999999</v>
      </c>
      <c r="Q153" s="107">
        <f>Q12+Q70+Q78+Q97+Q125+Q131+Q152+Q101</f>
        <v>21186227.240000002</v>
      </c>
      <c r="S153" s="104" t="s">
        <v>225</v>
      </c>
      <c r="T153" s="105"/>
      <c r="U153" s="106">
        <f>U12+U70+U78+U97+U101+U125+U131</f>
        <v>40000000</v>
      </c>
      <c r="V153" s="108">
        <f>V12+V70+V78+V97+V125+V131+V152+V101</f>
        <v>7338375.37</v>
      </c>
      <c r="W153" s="109">
        <f>W12+W70+W78+W97+W125+W131+W152+W101</f>
        <v>28524602.61</v>
      </c>
      <c r="Y153" s="104" t="s">
        <v>225</v>
      </c>
      <c r="Z153" s="105"/>
      <c r="AA153" s="106">
        <f>AA12+AA70+AA78+AA97+AA101+AA125+AA131</f>
        <v>40000000</v>
      </c>
      <c r="AB153" s="108">
        <f>AB12+AB70+AB78+AB97+AB125+AB131+AB152+AB101</f>
        <v>1743107.51</v>
      </c>
      <c r="AC153" s="109">
        <f>AC12+AC70+AC78+AC97+AC125+AC131+AC152+AC101</f>
        <v>30267710.119999997</v>
      </c>
      <c r="AE153" s="104" t="s">
        <v>225</v>
      </c>
      <c r="AF153" s="105"/>
      <c r="AG153" s="106">
        <f>AG12+AG70+AG78+AG97+AG101+AG125+AG131</f>
        <v>40000000</v>
      </c>
      <c r="AH153" s="108">
        <f>AH12+AH70+AH78+AH97+AH125+AH131+AH152+AH101</f>
        <v>10666740.19</v>
      </c>
      <c r="AI153" s="109">
        <f>AI12+AI70+AI78+AI97+AI125+AI131+AI152+AI101</f>
        <v>40934450.31</v>
      </c>
      <c r="AK153" s="104" t="s">
        <v>225</v>
      </c>
      <c r="AL153" s="105"/>
      <c r="AM153" s="106">
        <f>AM12+AM70+AM78+AM97+AM101+AM125+AM131</f>
        <v>40000000</v>
      </c>
      <c r="AN153" s="108">
        <f>AN12+AN70+AN78+AN97+AN125+AN131+AN152+AN101</f>
        <v>4763600.42</v>
      </c>
      <c r="AO153" s="109">
        <f>AO12+AO70+AO78+AO97+AO125+AO131+AO152+AO101</f>
        <v>45698050.730000004</v>
      </c>
      <c r="AQ153" s="104" t="s">
        <v>225</v>
      </c>
      <c r="AR153" s="105"/>
      <c r="AS153" s="106">
        <f>AS12+AS70+AS78+AS97+AS101+AS125+AS131</f>
        <v>40000000</v>
      </c>
      <c r="AT153" s="108">
        <f>AT12+AT70+AT78+AT97+AT125+AT131+AT152+AT101</f>
        <v>5391779.03</v>
      </c>
      <c r="AU153" s="109">
        <f>AU12+AU70+AU78+AU97+AU125+AU131+AU152+AU101</f>
        <v>51089829.760000005</v>
      </c>
      <c r="AW153" s="104" t="s">
        <v>225</v>
      </c>
      <c r="AX153" s="105"/>
      <c r="AY153" s="106">
        <f>AY12+AY70+AY78+AY97+AY101+AY125+AY131</f>
        <v>40000000</v>
      </c>
      <c r="AZ153" s="108">
        <f>AZ12+AZ70+AZ78+AZ97+AZ125+AZ131+AZ152+AZ101</f>
        <v>4068675.53</v>
      </c>
      <c r="BA153" s="109">
        <f>BA12+BA70+BA78+BA97+BA125+BA131+BA152+BA101</f>
        <v>55158505.29000001</v>
      </c>
      <c r="BC153" s="104" t="s">
        <v>225</v>
      </c>
      <c r="BD153" s="105"/>
      <c r="BE153" s="106">
        <f>BE12+BE70+BE78+BE97+BE101+BE125+BE131</f>
        <v>40000000</v>
      </c>
      <c r="BF153" s="108">
        <f>BF12+BF70+BF78+BF97+BF125+BF131+BF152+BF101</f>
        <v>5951609.82</v>
      </c>
      <c r="BG153" s="109">
        <f>BG12+BG70+BG78+BG97+BG125+BG131+BG152+BG101</f>
        <v>61110115.11</v>
      </c>
      <c r="BI153" s="104" t="s">
        <v>225</v>
      </c>
      <c r="BJ153" s="105"/>
      <c r="BK153" s="106">
        <f>BK12+BK70+BK78+BK97+BK101+BK125+BK131</f>
        <v>40000000</v>
      </c>
      <c r="BL153" s="108">
        <f>BL12+BL70+BL78+BL97+BL125+BL131+BL152+BL101</f>
        <v>3286730.82</v>
      </c>
      <c r="BM153" s="109">
        <f>BM12+BM70+BM78+BM97+BM125+BM131+BM152+BM101</f>
        <v>64396845.93000001</v>
      </c>
      <c r="BO153" s="104" t="s">
        <v>225</v>
      </c>
      <c r="BP153" s="105"/>
      <c r="BQ153" s="106">
        <f>BQ12+BQ70+BQ78+BQ97+BQ101+BQ125+BQ131</f>
        <v>40000000</v>
      </c>
      <c r="BR153" s="108">
        <f>BR12+BR70+BR78+BR97+BR125+BR131+BR152+BR101</f>
        <v>0</v>
      </c>
      <c r="BS153" s="109">
        <f>BS12+BS70+BS78+BS97+BS125+BS131+BS152+BS101</f>
        <v>64396845.93000001</v>
      </c>
    </row>
    <row r="154" spans="2:71" ht="24.75" thickTop="1">
      <c r="B154" s="110"/>
      <c r="C154" s="111"/>
      <c r="D154" s="110"/>
      <c r="E154" s="112"/>
      <c r="F154" s="91"/>
      <c r="K154" s="114">
        <f>+D153+J153</f>
        <v>12117642.360000001</v>
      </c>
      <c r="L154" s="115"/>
      <c r="P154" s="113"/>
      <c r="Q154" s="114">
        <f>+J153+P153+D153</f>
        <v>21186227.24</v>
      </c>
      <c r="V154" s="113"/>
      <c r="W154" s="114">
        <f>+D153+J153+P153+V153</f>
        <v>28524602.610000003</v>
      </c>
      <c r="AB154" s="113"/>
      <c r="AC154" s="114">
        <f>+J153+P153+V153+AB153+D153</f>
        <v>30267710.12</v>
      </c>
      <c r="AH154" s="113"/>
      <c r="AI154" s="114">
        <f>+P153+V153+AB153+AH153+J153+D153</f>
        <v>40934450.31</v>
      </c>
      <c r="AN154" s="113"/>
      <c r="AO154" s="114">
        <f>+V153+AB153+AH153+AN153+P153+J153+D153</f>
        <v>45698050.730000004</v>
      </c>
      <c r="AT154" s="113"/>
      <c r="AU154" s="114">
        <f>+AB153+AH153+AN153+AT153+V153+P153+J153+E153</f>
        <v>51089829.76</v>
      </c>
      <c r="AZ154" s="113"/>
      <c r="BA154" s="114">
        <f>+AH153+AN153+AT153+AZ153+AB153+V153+P153+K153</f>
        <v>55158505.29000001</v>
      </c>
      <c r="BF154" s="113"/>
      <c r="BG154" s="114">
        <f>+AN153+AT153+AZ153+BF153+AH153+AB153+V153+Q153</f>
        <v>61110115.11</v>
      </c>
      <c r="BL154" s="113"/>
      <c r="BM154" s="114">
        <f>+AT153+AZ153+BF153+BL153+AN153+AH153+AB153+W153</f>
        <v>64396845.92999999</v>
      </c>
      <c r="BR154" s="113"/>
      <c r="BS154" s="114">
        <f>+AZ153+BF153+BL153+BR153+AT153+AN153+AH153+AC153</f>
        <v>64396845.92999999</v>
      </c>
    </row>
    <row r="155" spans="1:71" ht="24">
      <c r="A155" s="91"/>
      <c r="B155" s="110"/>
      <c r="C155" s="111"/>
      <c r="D155" s="110"/>
      <c r="E155" s="112"/>
      <c r="F155" s="91"/>
      <c r="K155" s="115">
        <f>+K154-K153</f>
        <v>0</v>
      </c>
      <c r="P155" s="113"/>
      <c r="Q155" s="115">
        <f>+Q154-Q153</f>
        <v>0</v>
      </c>
      <c r="V155" s="113"/>
      <c r="W155" s="115">
        <f>+W154-W153</f>
        <v>0</v>
      </c>
      <c r="AB155" s="113"/>
      <c r="AC155" s="115">
        <f>+AC154-AC153</f>
        <v>0</v>
      </c>
      <c r="AH155" s="113"/>
      <c r="AI155" s="115">
        <f>+AI154-AI153</f>
        <v>0</v>
      </c>
      <c r="AN155" s="113"/>
      <c r="AO155" s="115">
        <f>+AO154-AO153</f>
        <v>0</v>
      </c>
      <c r="AT155" s="113"/>
      <c r="AU155" s="115">
        <f>+AU154-AU153</f>
        <v>0</v>
      </c>
      <c r="AZ155" s="113"/>
      <c r="BA155" s="115">
        <f>+BA154-BA153</f>
        <v>0</v>
      </c>
      <c r="BF155" s="113"/>
      <c r="BG155" s="115">
        <f>+BG154-BG153</f>
        <v>0</v>
      </c>
      <c r="BL155" s="113"/>
      <c r="BM155" s="115">
        <f>+BM154-BM153</f>
        <v>0</v>
      </c>
      <c r="BR155" s="113"/>
      <c r="BS155" s="115">
        <f>+BS154-BS153</f>
        <v>0</v>
      </c>
    </row>
    <row r="156" spans="1:71" ht="24">
      <c r="A156" s="91"/>
      <c r="B156" s="110"/>
      <c r="C156" s="111"/>
      <c r="D156" s="110"/>
      <c r="E156" s="112"/>
      <c r="F156" s="116"/>
      <c r="AC156" s="115"/>
      <c r="AH156" s="42"/>
      <c r="AI156" s="115"/>
      <c r="AN156" s="42"/>
      <c r="AO156" s="115"/>
      <c r="AT156" s="42"/>
      <c r="AU156" s="115"/>
      <c r="AZ156" s="42"/>
      <c r="BA156" s="115"/>
      <c r="BF156" s="42"/>
      <c r="BG156" s="115"/>
      <c r="BL156" s="42"/>
      <c r="BM156" s="115"/>
      <c r="BR156" s="42"/>
      <c r="BS156" s="115"/>
    </row>
    <row r="157" spans="1:71" ht="24">
      <c r="A157" s="91"/>
      <c r="B157" s="110"/>
      <c r="C157" s="111"/>
      <c r="D157" s="110"/>
      <c r="E157" s="112"/>
      <c r="F157" s="91"/>
      <c r="W157" s="115"/>
      <c r="AC157" s="115"/>
      <c r="AI157" s="115"/>
      <c r="AO157" s="115"/>
      <c r="AU157" s="115"/>
      <c r="BA157" s="115"/>
      <c r="BG157" s="115"/>
      <c r="BM157" s="115"/>
      <c r="BS157" s="115"/>
    </row>
    <row r="158" spans="1:6" ht="24">
      <c r="A158" s="91"/>
      <c r="B158" s="110"/>
      <c r="C158" s="111"/>
      <c r="D158" s="110"/>
      <c r="E158" s="112"/>
      <c r="F158" s="91"/>
    </row>
    <row r="159" ht="24">
      <c r="A159" s="91"/>
    </row>
    <row r="160" ht="24">
      <c r="A160" s="91"/>
    </row>
    <row r="161" ht="24">
      <c r="A161" s="91"/>
    </row>
    <row r="162" ht="24">
      <c r="A162" s="91"/>
    </row>
    <row r="163" ht="24">
      <c r="A163" s="91"/>
    </row>
    <row r="164" ht="24">
      <c r="A164" s="91"/>
    </row>
    <row r="165" ht="24">
      <c r="A165" s="91"/>
    </row>
    <row r="166" ht="24">
      <c r="A166" s="91"/>
    </row>
    <row r="167" ht="24">
      <c r="A167" s="91"/>
    </row>
    <row r="168" spans="1:5" ht="24">
      <c r="A168" s="91"/>
      <c r="B168" s="110"/>
      <c r="C168" s="111"/>
      <c r="D168" s="110"/>
      <c r="E168" s="112"/>
    </row>
    <row r="169" spans="1:5" ht="24">
      <c r="A169" s="91"/>
      <c r="B169" s="110"/>
      <c r="C169" s="111"/>
      <c r="D169" s="110"/>
      <c r="E169" s="112"/>
    </row>
    <row r="170" spans="1:5" ht="24">
      <c r="A170" s="91"/>
      <c r="B170" s="110"/>
      <c r="C170" s="111"/>
      <c r="D170" s="110"/>
      <c r="E170" s="112"/>
    </row>
    <row r="171" spans="1:5" ht="24">
      <c r="A171" s="91"/>
      <c r="B171" s="110"/>
      <c r="C171" s="111"/>
      <c r="D171" s="110"/>
      <c r="E171" s="112"/>
    </row>
    <row r="172" spans="1:5" ht="24">
      <c r="A172" s="91"/>
      <c r="B172" s="110"/>
      <c r="C172" s="111"/>
      <c r="D172" s="110"/>
      <c r="E172" s="112"/>
    </row>
    <row r="173" spans="1:5" ht="24">
      <c r="A173" s="91"/>
      <c r="B173" s="110"/>
      <c r="C173" s="111"/>
      <c r="D173" s="110"/>
      <c r="E173" s="112"/>
    </row>
    <row r="174" spans="1:5" ht="24">
      <c r="A174" s="91"/>
      <c r="B174" s="110"/>
      <c r="C174" s="111"/>
      <c r="D174" s="110"/>
      <c r="E174" s="112"/>
    </row>
    <row r="175" spans="1:5" ht="24">
      <c r="A175" s="91"/>
      <c r="B175" s="110"/>
      <c r="C175" s="111"/>
      <c r="D175" s="110"/>
      <c r="E175" s="112"/>
    </row>
    <row r="176" spans="1:5" ht="24">
      <c r="A176" s="91"/>
      <c r="B176" s="110"/>
      <c r="C176" s="111"/>
      <c r="D176" s="110"/>
      <c r="E176" s="112"/>
    </row>
    <row r="177" spans="1:5" ht="24">
      <c r="A177" s="91"/>
      <c r="B177" s="110"/>
      <c r="C177" s="111"/>
      <c r="D177" s="110"/>
      <c r="E177" s="112"/>
    </row>
    <row r="178" spans="1:5" ht="24">
      <c r="A178" s="91"/>
      <c r="B178" s="110"/>
      <c r="C178" s="111"/>
      <c r="D178" s="110"/>
      <c r="E178" s="112"/>
    </row>
    <row r="179" spans="1:5" ht="24">
      <c r="A179" s="91"/>
      <c r="B179" s="110"/>
      <c r="C179" s="111"/>
      <c r="D179" s="110"/>
      <c r="E179" s="112"/>
    </row>
    <row r="180" spans="1:5" ht="24">
      <c r="A180" s="91"/>
      <c r="B180" s="110"/>
      <c r="C180" s="111"/>
      <c r="D180" s="110"/>
      <c r="E180" s="112"/>
    </row>
    <row r="181" spans="1:5" ht="24">
      <c r="A181" s="91"/>
      <c r="B181" s="110"/>
      <c r="C181" s="111"/>
      <c r="D181" s="110"/>
      <c r="E181" s="112"/>
    </row>
    <row r="182" spans="1:5" ht="24">
      <c r="A182" s="91"/>
      <c r="B182" s="110"/>
      <c r="C182" s="111"/>
      <c r="D182" s="110"/>
      <c r="E182" s="112"/>
    </row>
    <row r="183" spans="1:5" ht="24">
      <c r="A183" s="91"/>
      <c r="B183" s="110"/>
      <c r="C183" s="111"/>
      <c r="D183" s="110"/>
      <c r="E183" s="112"/>
    </row>
    <row r="184" spans="1:5" ht="24">
      <c r="A184" s="91"/>
      <c r="B184" s="110"/>
      <c r="C184" s="111"/>
      <c r="D184" s="110"/>
      <c r="E184" s="112"/>
    </row>
    <row r="185" spans="1:5" ht="24">
      <c r="A185" s="91"/>
      <c r="B185" s="110"/>
      <c r="C185" s="111"/>
      <c r="D185" s="110"/>
      <c r="E185" s="112"/>
    </row>
    <row r="186" spans="1:5" ht="24">
      <c r="A186" s="91"/>
      <c r="B186" s="110"/>
      <c r="C186" s="111"/>
      <c r="D186" s="110"/>
      <c r="E186" s="112"/>
    </row>
    <row r="187" spans="1:5" ht="24">
      <c r="A187" s="91"/>
      <c r="B187" s="110"/>
      <c r="C187" s="111"/>
      <c r="D187" s="110"/>
      <c r="E187" s="112"/>
    </row>
    <row r="188" spans="1:5" ht="24">
      <c r="A188" s="91"/>
      <c r="B188" s="110"/>
      <c r="C188" s="111"/>
      <c r="D188" s="110"/>
      <c r="E188" s="112"/>
    </row>
    <row r="189" spans="1:5" ht="24">
      <c r="A189" s="91"/>
      <c r="B189" s="110"/>
      <c r="C189" s="111"/>
      <c r="D189" s="110"/>
      <c r="E189" s="112"/>
    </row>
    <row r="190" spans="1:5" ht="24">
      <c r="A190" s="91"/>
      <c r="B190" s="110"/>
      <c r="C190" s="111"/>
      <c r="D190" s="110"/>
      <c r="E190" s="112"/>
    </row>
    <row r="191" spans="1:5" ht="24">
      <c r="A191" s="91"/>
      <c r="B191" s="110"/>
      <c r="C191" s="111"/>
      <c r="D191" s="110"/>
      <c r="E191" s="112"/>
    </row>
    <row r="192" spans="1:5" ht="24">
      <c r="A192" s="91"/>
      <c r="B192" s="110"/>
      <c r="C192" s="111"/>
      <c r="D192" s="110"/>
      <c r="E192" s="112"/>
    </row>
    <row r="193" spans="1:5" ht="24">
      <c r="A193" s="91"/>
      <c r="B193" s="110"/>
      <c r="C193" s="111"/>
      <c r="D193" s="110"/>
      <c r="E193" s="112"/>
    </row>
    <row r="194" spans="1:5" ht="24">
      <c r="A194" s="91"/>
      <c r="B194" s="110"/>
      <c r="C194" s="111"/>
      <c r="D194" s="110"/>
      <c r="E194" s="112"/>
    </row>
    <row r="195" spans="1:5" ht="24">
      <c r="A195" s="91"/>
      <c r="B195" s="110"/>
      <c r="C195" s="111"/>
      <c r="D195" s="110"/>
      <c r="E195" s="112"/>
    </row>
    <row r="196" spans="1:5" ht="24">
      <c r="A196" s="91"/>
      <c r="B196" s="110"/>
      <c r="C196" s="111"/>
      <c r="D196" s="110"/>
      <c r="E196" s="112"/>
    </row>
    <row r="197" spans="1:5" ht="24">
      <c r="A197" s="91"/>
      <c r="B197" s="110"/>
      <c r="C197" s="111"/>
      <c r="D197" s="110"/>
      <c r="E197" s="112"/>
    </row>
    <row r="198" spans="1:5" ht="24">
      <c r="A198" s="91"/>
      <c r="B198" s="110"/>
      <c r="C198" s="111"/>
      <c r="D198" s="110"/>
      <c r="E198" s="112"/>
    </row>
    <row r="199" spans="1:5" ht="24">
      <c r="A199" s="91"/>
      <c r="B199" s="110"/>
      <c r="C199" s="111"/>
      <c r="D199" s="110"/>
      <c r="E199" s="112"/>
    </row>
    <row r="200" spans="1:5" ht="24">
      <c r="A200" s="91"/>
      <c r="B200" s="110"/>
      <c r="C200" s="111"/>
      <c r="D200" s="110"/>
      <c r="E200" s="112"/>
    </row>
    <row r="201" spans="1:5" ht="24">
      <c r="A201" s="91"/>
      <c r="B201" s="110"/>
      <c r="C201" s="111"/>
      <c r="D201" s="110"/>
      <c r="E201" s="112"/>
    </row>
    <row r="202" spans="1:5" ht="24">
      <c r="A202" s="91"/>
      <c r="B202" s="110"/>
      <c r="C202" s="111"/>
      <c r="D202" s="110"/>
      <c r="E202" s="112"/>
    </row>
    <row r="203" spans="1:5" ht="24">
      <c r="A203" s="91"/>
      <c r="B203" s="110"/>
      <c r="C203" s="111"/>
      <c r="D203" s="110"/>
      <c r="E203" s="112"/>
    </row>
    <row r="204" spans="1:5" ht="24">
      <c r="A204" s="91"/>
      <c r="B204" s="110"/>
      <c r="C204" s="111"/>
      <c r="D204" s="110"/>
      <c r="E204" s="112"/>
    </row>
    <row r="205" spans="1:5" ht="24">
      <c r="A205" s="91"/>
      <c r="B205" s="110"/>
      <c r="C205" s="111"/>
      <c r="D205" s="110"/>
      <c r="E205" s="112"/>
    </row>
    <row r="206" spans="1:5" ht="24">
      <c r="A206" s="91"/>
      <c r="B206" s="110"/>
      <c r="C206" s="111"/>
      <c r="D206" s="110"/>
      <c r="E206" s="112"/>
    </row>
    <row r="207" spans="1:5" ht="24">
      <c r="A207" s="91"/>
      <c r="B207" s="110"/>
      <c r="C207" s="111"/>
      <c r="D207" s="110"/>
      <c r="E207" s="112"/>
    </row>
    <row r="208" spans="1:5" ht="24">
      <c r="A208" s="91"/>
      <c r="B208" s="110"/>
      <c r="C208" s="111"/>
      <c r="D208" s="110"/>
      <c r="E208" s="112"/>
    </row>
    <row r="209" spans="1:5" ht="24">
      <c r="A209" s="91"/>
      <c r="B209" s="110"/>
      <c r="C209" s="111"/>
      <c r="D209" s="110"/>
      <c r="E209" s="112"/>
    </row>
    <row r="210" spans="1:5" ht="24">
      <c r="A210" s="91"/>
      <c r="B210" s="110"/>
      <c r="C210" s="111"/>
      <c r="D210" s="110"/>
      <c r="E210" s="112"/>
    </row>
    <row r="211" spans="1:5" ht="24">
      <c r="A211" s="91"/>
      <c r="B211" s="110"/>
      <c r="C211" s="111"/>
      <c r="D211" s="110"/>
      <c r="E211" s="112"/>
    </row>
    <row r="212" spans="1:5" ht="24">
      <c r="A212" s="91"/>
      <c r="B212" s="110"/>
      <c r="C212" s="111"/>
      <c r="D212" s="110"/>
      <c r="E212" s="112"/>
    </row>
    <row r="213" spans="1:5" ht="24">
      <c r="A213" s="91"/>
      <c r="B213" s="110"/>
      <c r="C213" s="111"/>
      <c r="D213" s="110"/>
      <c r="E213" s="112"/>
    </row>
    <row r="214" spans="1:5" ht="24">
      <c r="A214" s="91"/>
      <c r="B214" s="110"/>
      <c r="C214" s="111"/>
      <c r="D214" s="110"/>
      <c r="E214" s="112"/>
    </row>
    <row r="215" spans="1:5" ht="24">
      <c r="A215" s="91"/>
      <c r="B215" s="110"/>
      <c r="C215" s="111"/>
      <c r="D215" s="110"/>
      <c r="E215" s="112"/>
    </row>
    <row r="216" spans="1:5" ht="24">
      <c r="A216" s="91"/>
      <c r="B216" s="110"/>
      <c r="C216" s="111"/>
      <c r="D216" s="110"/>
      <c r="E216" s="112"/>
    </row>
    <row r="217" spans="1:5" ht="24">
      <c r="A217" s="91"/>
      <c r="B217" s="110"/>
      <c r="C217" s="111"/>
      <c r="D217" s="110"/>
      <c r="E217" s="112"/>
    </row>
    <row r="218" spans="1:5" ht="24">
      <c r="A218" s="91"/>
      <c r="B218" s="110"/>
      <c r="C218" s="111"/>
      <c r="D218" s="110"/>
      <c r="E218" s="112"/>
    </row>
    <row r="219" spans="1:5" ht="24">
      <c r="A219" s="91"/>
      <c r="B219" s="110"/>
      <c r="C219" s="111"/>
      <c r="D219" s="110"/>
      <c r="E219" s="112"/>
    </row>
    <row r="220" spans="1:5" ht="24">
      <c r="A220" s="91"/>
      <c r="B220" s="110"/>
      <c r="C220" s="111"/>
      <c r="D220" s="110"/>
      <c r="E220" s="112"/>
    </row>
    <row r="221" spans="1:5" ht="24">
      <c r="A221" s="91"/>
      <c r="B221" s="110"/>
      <c r="C221" s="111"/>
      <c r="D221" s="110"/>
      <c r="E221" s="112"/>
    </row>
    <row r="222" spans="1:5" ht="24">
      <c r="A222" s="91"/>
      <c r="B222" s="110"/>
      <c r="C222" s="111"/>
      <c r="D222" s="110"/>
      <c r="E222" s="112"/>
    </row>
    <row r="223" spans="1:5" ht="24">
      <c r="A223" s="91"/>
      <c r="B223" s="110"/>
      <c r="C223" s="111"/>
      <c r="D223" s="110"/>
      <c r="E223" s="112"/>
    </row>
    <row r="224" spans="1:5" ht="24">
      <c r="A224" s="91"/>
      <c r="B224" s="110"/>
      <c r="C224" s="111"/>
      <c r="D224" s="110"/>
      <c r="E224" s="112"/>
    </row>
    <row r="225" spans="1:5" ht="24">
      <c r="A225" s="91"/>
      <c r="B225" s="110"/>
      <c r="C225" s="111"/>
      <c r="D225" s="110"/>
      <c r="E225" s="112"/>
    </row>
    <row r="226" spans="1:5" ht="24">
      <c r="A226" s="91"/>
      <c r="B226" s="110"/>
      <c r="C226" s="111"/>
      <c r="D226" s="110"/>
      <c r="E226" s="112"/>
    </row>
    <row r="227" spans="1:5" ht="24">
      <c r="A227" s="91"/>
      <c r="B227" s="110"/>
      <c r="C227" s="111"/>
      <c r="D227" s="110"/>
      <c r="E227" s="112"/>
    </row>
    <row r="228" spans="1:5" ht="24">
      <c r="A228" s="91"/>
      <c r="B228" s="110"/>
      <c r="C228" s="111"/>
      <c r="D228" s="110"/>
      <c r="E228" s="112"/>
    </row>
    <row r="229" spans="1:5" ht="24">
      <c r="A229" s="91"/>
      <c r="B229" s="110"/>
      <c r="C229" s="111"/>
      <c r="D229" s="110"/>
      <c r="E229" s="112"/>
    </row>
    <row r="230" spans="1:5" ht="24">
      <c r="A230" s="91"/>
      <c r="B230" s="110"/>
      <c r="C230" s="111"/>
      <c r="D230" s="110"/>
      <c r="E230" s="112"/>
    </row>
    <row r="231" spans="1:5" ht="24">
      <c r="A231" s="91"/>
      <c r="B231" s="110"/>
      <c r="C231" s="111"/>
      <c r="D231" s="110"/>
      <c r="E231" s="112"/>
    </row>
    <row r="232" ht="24">
      <c r="A232" s="91"/>
    </row>
    <row r="233" ht="24">
      <c r="A233" s="91"/>
    </row>
    <row r="234" ht="24">
      <c r="A234" s="91"/>
    </row>
    <row r="235" ht="24">
      <c r="A235" s="91"/>
    </row>
    <row r="236" ht="24">
      <c r="A236" s="91"/>
    </row>
    <row r="237" ht="24">
      <c r="A237" s="91"/>
    </row>
    <row r="238" ht="24">
      <c r="A238" s="91"/>
    </row>
    <row r="239" ht="24">
      <c r="A239" s="91"/>
    </row>
    <row r="240" ht="24">
      <c r="A240" s="91"/>
    </row>
    <row r="241" ht="24">
      <c r="A241" s="91"/>
    </row>
    <row r="242" ht="24">
      <c r="A242" s="91"/>
    </row>
    <row r="243" ht="24">
      <c r="A243" s="91"/>
    </row>
    <row r="244" ht="24">
      <c r="A244" s="91"/>
    </row>
    <row r="245" ht="24">
      <c r="A245" s="91"/>
    </row>
    <row r="246" ht="24">
      <c r="A246" s="91"/>
    </row>
    <row r="247" ht="24">
      <c r="A247" s="91"/>
    </row>
    <row r="248" ht="24">
      <c r="A248" s="91"/>
    </row>
    <row r="249" ht="24">
      <c r="A249" s="91"/>
    </row>
    <row r="250" ht="24">
      <c r="A250" s="91"/>
    </row>
    <row r="251" ht="24">
      <c r="A251" s="91"/>
    </row>
    <row r="252" ht="24">
      <c r="A252" s="91"/>
    </row>
    <row r="253" ht="24">
      <c r="A253" s="91"/>
    </row>
    <row r="254" ht="24">
      <c r="A254" s="91"/>
    </row>
    <row r="255" ht="24">
      <c r="A255" s="91"/>
    </row>
    <row r="256" ht="24">
      <c r="A256" s="91"/>
    </row>
  </sheetData>
  <sheetProtection/>
  <mergeCells count="83">
    <mergeCell ref="G1:K1"/>
    <mergeCell ref="M1:Q1"/>
    <mergeCell ref="S1:V1"/>
    <mergeCell ref="Y1:AB1"/>
    <mergeCell ref="AE1:AH1"/>
    <mergeCell ref="AK1:AN1"/>
    <mergeCell ref="AQ1:AT1"/>
    <mergeCell ref="AW1:AZ1"/>
    <mergeCell ref="BC1:BF1"/>
    <mergeCell ref="BI1:BL1"/>
    <mergeCell ref="BO1:BR1"/>
    <mergeCell ref="A2:E2"/>
    <mergeCell ref="G2:K2"/>
    <mergeCell ref="M2:Q2"/>
    <mergeCell ref="S2:W2"/>
    <mergeCell ref="Y2:AC2"/>
    <mergeCell ref="AE2:AI2"/>
    <mergeCell ref="AK2:AO2"/>
    <mergeCell ref="AQ2:AU2"/>
    <mergeCell ref="AW2:BA2"/>
    <mergeCell ref="BC2:BG2"/>
    <mergeCell ref="BI2:BM2"/>
    <mergeCell ref="BO2:BS2"/>
    <mergeCell ref="A3:E3"/>
    <mergeCell ref="G3:K3"/>
    <mergeCell ref="M3:Q3"/>
    <mergeCell ref="S3:W3"/>
    <mergeCell ref="Y3:AC3"/>
    <mergeCell ref="AE3:AI3"/>
    <mergeCell ref="AK3:AO3"/>
    <mergeCell ref="AQ3:AU3"/>
    <mergeCell ref="AW3:BA3"/>
    <mergeCell ref="BC3:BG3"/>
    <mergeCell ref="BI3:BM3"/>
    <mergeCell ref="BO3:BS3"/>
    <mergeCell ref="A4:A5"/>
    <mergeCell ref="B4:B5"/>
    <mergeCell ref="C4:C5"/>
    <mergeCell ref="D4:D5"/>
    <mergeCell ref="G4:G5"/>
    <mergeCell ref="H4:H5"/>
    <mergeCell ref="I4:I5"/>
    <mergeCell ref="J4:J5"/>
    <mergeCell ref="M4:M5"/>
    <mergeCell ref="N4:N5"/>
    <mergeCell ref="O4:O5"/>
    <mergeCell ref="P4:P5"/>
    <mergeCell ref="S4:S5"/>
    <mergeCell ref="T4:T5"/>
    <mergeCell ref="U4:U5"/>
    <mergeCell ref="V4:V5"/>
    <mergeCell ref="Y4:Y5"/>
    <mergeCell ref="Z4:Z5"/>
    <mergeCell ref="AA4:AA5"/>
    <mergeCell ref="AB4:AB5"/>
    <mergeCell ref="AE4:AE5"/>
    <mergeCell ref="AF4:AF5"/>
    <mergeCell ref="AG4:AG5"/>
    <mergeCell ref="AH4:AH5"/>
    <mergeCell ref="AK4:AK5"/>
    <mergeCell ref="AL4:AL5"/>
    <mergeCell ref="AM4:AM5"/>
    <mergeCell ref="AN4:AN5"/>
    <mergeCell ref="AQ4:AQ5"/>
    <mergeCell ref="AR4:AR5"/>
    <mergeCell ref="AS4:AS5"/>
    <mergeCell ref="BK4:BK5"/>
    <mergeCell ref="AT4:AT5"/>
    <mergeCell ref="AW4:AW5"/>
    <mergeCell ref="AX4:AX5"/>
    <mergeCell ref="AY4:AY5"/>
    <mergeCell ref="AZ4:AZ5"/>
    <mergeCell ref="BC4:BC5"/>
    <mergeCell ref="BL4:BL5"/>
    <mergeCell ref="BO4:BO5"/>
    <mergeCell ref="BP4:BP5"/>
    <mergeCell ref="BQ4:BQ5"/>
    <mergeCell ref="BR4:BR5"/>
    <mergeCell ref="BD4:BD5"/>
    <mergeCell ref="BE4:BE5"/>
    <mergeCell ref="BF4:BF5"/>
    <mergeCell ref="BI4:BI5"/>
    <mergeCell ref="BJ4:BJ5"/>
  </mergeCells>
  <printOptions/>
  <pageMargins left="0.2755905511811024" right="0.15748031496062992" top="0.5118110236220472" bottom="0.4724409448818898" header="0.4724409448818898" footer="0.1968503937007874"/>
  <pageSetup horizontalDpi="180" verticalDpi="180" orientation="portrait" paperSize="9" scale="90" r:id="rId1"/>
  <headerFooter alignWithMargins="0">
    <oddFooter>&amp;R&amp;ห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S49721"/>
  <sheetViews>
    <sheetView tabSelected="1" zoomScalePageLayoutView="0" workbookViewId="0" topLeftCell="BH1">
      <selection activeCell="BK17" sqref="BK17"/>
    </sheetView>
  </sheetViews>
  <sheetFormatPr defaultColWidth="9.140625" defaultRowHeight="15"/>
  <cols>
    <col min="1" max="1" width="16.57421875" style="216" hidden="1" customWidth="1"/>
    <col min="2" max="2" width="15.421875" style="216" hidden="1" customWidth="1"/>
    <col min="3" max="3" width="41.140625" style="122" hidden="1" customWidth="1"/>
    <col min="4" max="4" width="12.421875" style="122" hidden="1" customWidth="1"/>
    <col min="5" max="5" width="17.8515625" style="216" hidden="1" customWidth="1"/>
    <col min="6" max="6" width="18.421875" style="138" hidden="1" customWidth="1"/>
    <col min="7" max="7" width="16.8515625" style="122" hidden="1" customWidth="1"/>
    <col min="8" max="8" width="17.7109375" style="122" hidden="1" customWidth="1"/>
    <col min="9" max="9" width="35.421875" style="122" hidden="1" customWidth="1"/>
    <col min="10" max="10" width="9.8515625" style="122" hidden="1" customWidth="1"/>
    <col min="11" max="11" width="17.421875" style="122" hidden="1" customWidth="1"/>
    <col min="12" max="12" width="15.8515625" style="122" hidden="1" customWidth="1"/>
    <col min="13" max="13" width="17.57421875" style="122" hidden="1" customWidth="1"/>
    <col min="14" max="14" width="18.140625" style="122" hidden="1" customWidth="1"/>
    <col min="15" max="15" width="40.140625" style="122" hidden="1" customWidth="1"/>
    <col min="16" max="16" width="9.00390625" style="122" hidden="1" customWidth="1"/>
    <col min="17" max="17" width="17.140625" style="122" hidden="1" customWidth="1"/>
    <col min="18" max="18" width="9.00390625" style="122" hidden="1" customWidth="1"/>
    <col min="19" max="19" width="17.57421875" style="122" hidden="1" customWidth="1"/>
    <col min="20" max="20" width="18.140625" style="122" hidden="1" customWidth="1"/>
    <col min="21" max="21" width="40.140625" style="122" hidden="1" customWidth="1"/>
    <col min="22" max="22" width="9.00390625" style="122" hidden="1" customWidth="1"/>
    <col min="23" max="23" width="17.140625" style="122" hidden="1" customWidth="1"/>
    <col min="24" max="24" width="9.00390625" style="122" hidden="1" customWidth="1"/>
    <col min="25" max="25" width="17.57421875" style="122" hidden="1" customWidth="1"/>
    <col min="26" max="26" width="18.140625" style="122" hidden="1" customWidth="1"/>
    <col min="27" max="27" width="40.140625" style="122" hidden="1" customWidth="1"/>
    <col min="28" max="28" width="9.00390625" style="122" hidden="1" customWidth="1"/>
    <col min="29" max="29" width="17.140625" style="122" hidden="1" customWidth="1"/>
    <col min="30" max="30" width="9.00390625" style="122" hidden="1" customWidth="1"/>
    <col min="31" max="31" width="17.57421875" style="122" hidden="1" customWidth="1"/>
    <col min="32" max="32" width="18.140625" style="122" hidden="1" customWidth="1"/>
    <col min="33" max="33" width="40.140625" style="122" hidden="1" customWidth="1"/>
    <col min="34" max="34" width="9.00390625" style="122" hidden="1" customWidth="1"/>
    <col min="35" max="35" width="17.140625" style="122" hidden="1" customWidth="1"/>
    <col min="36" max="36" width="0" style="122" hidden="1" customWidth="1"/>
    <col min="37" max="37" width="17.57421875" style="122" hidden="1" customWidth="1"/>
    <col min="38" max="38" width="18.140625" style="122" hidden="1" customWidth="1"/>
    <col min="39" max="39" width="40.140625" style="122" hidden="1" customWidth="1"/>
    <col min="40" max="40" width="0" style="122" hidden="1" customWidth="1"/>
    <col min="41" max="41" width="17.140625" style="122" hidden="1" customWidth="1"/>
    <col min="42" max="42" width="0" style="122" hidden="1" customWidth="1"/>
    <col min="43" max="43" width="17.57421875" style="122" hidden="1" customWidth="1"/>
    <col min="44" max="44" width="18.140625" style="122" hidden="1" customWidth="1"/>
    <col min="45" max="45" width="40.140625" style="122" hidden="1" customWidth="1"/>
    <col min="46" max="46" width="0" style="122" hidden="1" customWidth="1"/>
    <col min="47" max="47" width="17.140625" style="122" hidden="1" customWidth="1"/>
    <col min="48" max="48" width="0" style="122" hidden="1" customWidth="1"/>
    <col min="49" max="49" width="17.57421875" style="122" hidden="1" customWidth="1"/>
    <col min="50" max="50" width="18.140625" style="122" hidden="1" customWidth="1"/>
    <col min="51" max="51" width="40.140625" style="122" hidden="1" customWidth="1"/>
    <col min="52" max="52" width="0" style="122" hidden="1" customWidth="1"/>
    <col min="53" max="53" width="17.140625" style="122" hidden="1" customWidth="1"/>
    <col min="54" max="54" width="0" style="122" hidden="1" customWidth="1"/>
    <col min="55" max="55" width="17.57421875" style="122" hidden="1" customWidth="1"/>
    <col min="56" max="56" width="18.140625" style="122" hidden="1" customWidth="1"/>
    <col min="57" max="57" width="40.140625" style="122" hidden="1" customWidth="1"/>
    <col min="58" max="58" width="0" style="122" hidden="1" customWidth="1"/>
    <col min="59" max="59" width="17.140625" style="122" hidden="1" customWidth="1"/>
    <col min="60" max="60" width="9.00390625" style="122" customWidth="1"/>
    <col min="61" max="61" width="17.57421875" style="122" customWidth="1"/>
    <col min="62" max="62" width="18.140625" style="122" customWidth="1"/>
    <col min="63" max="63" width="40.140625" style="122" customWidth="1"/>
    <col min="64" max="64" width="9.00390625" style="122" customWidth="1"/>
    <col min="65" max="65" width="17.140625" style="122" customWidth="1"/>
    <col min="66" max="66" width="9.00390625" style="122" customWidth="1"/>
    <col min="67" max="67" width="17.57421875" style="122" hidden="1" customWidth="1"/>
    <col min="68" max="68" width="18.140625" style="122" hidden="1" customWidth="1"/>
    <col min="69" max="69" width="40.140625" style="122" hidden="1" customWidth="1"/>
    <col min="70" max="70" width="0" style="122" hidden="1" customWidth="1"/>
    <col min="71" max="71" width="17.140625" style="122" hidden="1" customWidth="1"/>
    <col min="72" max="72" width="0" style="122" hidden="1" customWidth="1"/>
    <col min="73" max="16384" width="9.00390625" style="122" customWidth="1"/>
  </cols>
  <sheetData>
    <row r="1" spans="1:71" ht="27" customHeight="1">
      <c r="A1" s="119" t="s">
        <v>0</v>
      </c>
      <c r="B1" s="119"/>
      <c r="C1" s="119"/>
      <c r="D1" s="119" t="s">
        <v>226</v>
      </c>
      <c r="E1" s="120" t="s">
        <v>227</v>
      </c>
      <c r="F1" s="121"/>
      <c r="G1" s="119" t="s">
        <v>0</v>
      </c>
      <c r="H1" s="119"/>
      <c r="I1" s="119"/>
      <c r="J1" s="119" t="s">
        <v>226</v>
      </c>
      <c r="K1" s="120" t="s">
        <v>228</v>
      </c>
      <c r="M1" s="119" t="s">
        <v>0</v>
      </c>
      <c r="N1" s="119"/>
      <c r="O1" s="119"/>
      <c r="P1" s="119" t="s">
        <v>226</v>
      </c>
      <c r="Q1" s="120" t="s">
        <v>229</v>
      </c>
      <c r="S1" s="119" t="s">
        <v>0</v>
      </c>
      <c r="T1" s="119"/>
      <c r="U1" s="119"/>
      <c r="V1" s="119" t="s">
        <v>226</v>
      </c>
      <c r="W1" s="120" t="s">
        <v>230</v>
      </c>
      <c r="Y1" s="119" t="s">
        <v>0</v>
      </c>
      <c r="Z1" s="119"/>
      <c r="AA1" s="119"/>
      <c r="AB1" s="119" t="s">
        <v>226</v>
      </c>
      <c r="AC1" s="120" t="s">
        <v>231</v>
      </c>
      <c r="AE1" s="119" t="s">
        <v>0</v>
      </c>
      <c r="AF1" s="119"/>
      <c r="AG1" s="119"/>
      <c r="AH1" s="119" t="s">
        <v>226</v>
      </c>
      <c r="AI1" s="120" t="s">
        <v>232</v>
      </c>
      <c r="AK1" s="119" t="s">
        <v>0</v>
      </c>
      <c r="AL1" s="119"/>
      <c r="AM1" s="119"/>
      <c r="AN1" s="119" t="s">
        <v>226</v>
      </c>
      <c r="AO1" s="120" t="s">
        <v>233</v>
      </c>
      <c r="AQ1" s="119" t="s">
        <v>0</v>
      </c>
      <c r="AR1" s="119"/>
      <c r="AS1" s="119"/>
      <c r="AT1" s="119" t="s">
        <v>226</v>
      </c>
      <c r="AU1" s="123" t="s">
        <v>234</v>
      </c>
      <c r="AW1" s="119" t="s">
        <v>0</v>
      </c>
      <c r="AX1" s="119"/>
      <c r="AY1" s="119"/>
      <c r="AZ1" s="119" t="s">
        <v>226</v>
      </c>
      <c r="BA1" s="123" t="s">
        <v>235</v>
      </c>
      <c r="BC1" s="119" t="s">
        <v>0</v>
      </c>
      <c r="BD1" s="119"/>
      <c r="BE1" s="119"/>
      <c r="BF1" s="119" t="s">
        <v>226</v>
      </c>
      <c r="BG1" s="123" t="s">
        <v>236</v>
      </c>
      <c r="BI1" s="119" t="s">
        <v>0</v>
      </c>
      <c r="BJ1" s="119"/>
      <c r="BK1" s="119"/>
      <c r="BL1" s="119" t="s">
        <v>226</v>
      </c>
      <c r="BM1" s="123" t="s">
        <v>237</v>
      </c>
      <c r="BO1" s="119" t="s">
        <v>0</v>
      </c>
      <c r="BP1" s="119"/>
      <c r="BQ1" s="119"/>
      <c r="BR1" s="119" t="s">
        <v>226</v>
      </c>
      <c r="BS1" s="123" t="s">
        <v>238</v>
      </c>
    </row>
    <row r="2" spans="1:71" ht="27" customHeight="1">
      <c r="A2" s="232" t="s">
        <v>239</v>
      </c>
      <c r="B2" s="232"/>
      <c r="C2" s="232"/>
      <c r="D2" s="232"/>
      <c r="E2" s="232"/>
      <c r="F2" s="124"/>
      <c r="G2" s="232" t="s">
        <v>239</v>
      </c>
      <c r="H2" s="232"/>
      <c r="I2" s="232"/>
      <c r="J2" s="232"/>
      <c r="K2" s="232"/>
      <c r="M2" s="232" t="s">
        <v>239</v>
      </c>
      <c r="N2" s="232"/>
      <c r="O2" s="232"/>
      <c r="P2" s="232"/>
      <c r="Q2" s="232"/>
      <c r="S2" s="232" t="s">
        <v>239</v>
      </c>
      <c r="T2" s="232"/>
      <c r="U2" s="232"/>
      <c r="V2" s="232"/>
      <c r="W2" s="232"/>
      <c r="Y2" s="232" t="s">
        <v>239</v>
      </c>
      <c r="Z2" s="232"/>
      <c r="AA2" s="232"/>
      <c r="AB2" s="232"/>
      <c r="AC2" s="232"/>
      <c r="AE2" s="232" t="s">
        <v>239</v>
      </c>
      <c r="AF2" s="232"/>
      <c r="AG2" s="232"/>
      <c r="AH2" s="232"/>
      <c r="AI2" s="232"/>
      <c r="AK2" s="232" t="s">
        <v>239</v>
      </c>
      <c r="AL2" s="232"/>
      <c r="AM2" s="232"/>
      <c r="AN2" s="232"/>
      <c r="AO2" s="232"/>
      <c r="AQ2" s="232" t="s">
        <v>239</v>
      </c>
      <c r="AR2" s="232"/>
      <c r="AS2" s="232"/>
      <c r="AT2" s="232"/>
      <c r="AU2" s="232"/>
      <c r="AW2" s="232" t="s">
        <v>239</v>
      </c>
      <c r="AX2" s="232"/>
      <c r="AY2" s="232"/>
      <c r="AZ2" s="232"/>
      <c r="BA2" s="232"/>
      <c r="BC2" s="232" t="s">
        <v>239</v>
      </c>
      <c r="BD2" s="232"/>
      <c r="BE2" s="232"/>
      <c r="BF2" s="232"/>
      <c r="BG2" s="232"/>
      <c r="BI2" s="232" t="s">
        <v>239</v>
      </c>
      <c r="BJ2" s="232"/>
      <c r="BK2" s="232"/>
      <c r="BL2" s="232"/>
      <c r="BM2" s="232"/>
      <c r="BO2" s="232" t="s">
        <v>239</v>
      </c>
      <c r="BP2" s="232"/>
      <c r="BQ2" s="232"/>
      <c r="BR2" s="232"/>
      <c r="BS2" s="232"/>
    </row>
    <row r="3" spans="1:71" ht="27" customHeight="1" thickBot="1">
      <c r="A3" s="125"/>
      <c r="B3" s="125"/>
      <c r="C3" s="126"/>
      <c r="D3" s="125" t="s">
        <v>240</v>
      </c>
      <c r="E3" s="125"/>
      <c r="F3" s="127"/>
      <c r="G3" s="125"/>
      <c r="H3" s="125"/>
      <c r="I3" s="126"/>
      <c r="J3" s="125" t="s">
        <v>240</v>
      </c>
      <c r="K3" s="125"/>
      <c r="M3" s="125"/>
      <c r="N3" s="125"/>
      <c r="O3" s="126"/>
      <c r="P3" s="125" t="s">
        <v>240</v>
      </c>
      <c r="Q3" s="125"/>
      <c r="S3" s="125"/>
      <c r="T3" s="125"/>
      <c r="U3" s="126"/>
      <c r="V3" s="125" t="s">
        <v>240</v>
      </c>
      <c r="W3" s="125"/>
      <c r="Y3" s="125"/>
      <c r="Z3" s="125"/>
      <c r="AA3" s="126"/>
      <c r="AB3" s="125" t="s">
        <v>240</v>
      </c>
      <c r="AC3" s="125"/>
      <c r="AE3" s="125"/>
      <c r="AF3" s="125"/>
      <c r="AG3" s="126"/>
      <c r="AH3" s="125" t="s">
        <v>240</v>
      </c>
      <c r="AI3" s="125"/>
      <c r="AK3" s="125"/>
      <c r="AL3" s="125"/>
      <c r="AM3" s="126"/>
      <c r="AN3" s="125" t="s">
        <v>240</v>
      </c>
      <c r="AO3" s="125"/>
      <c r="AQ3" s="125"/>
      <c r="AR3" s="125"/>
      <c r="AS3" s="126"/>
      <c r="AT3" s="125" t="s">
        <v>240</v>
      </c>
      <c r="AU3" s="125"/>
      <c r="AW3" s="125"/>
      <c r="AX3" s="125"/>
      <c r="AY3" s="126"/>
      <c r="AZ3" s="125" t="s">
        <v>240</v>
      </c>
      <c r="BA3" s="125"/>
      <c r="BC3" s="125"/>
      <c r="BD3" s="125"/>
      <c r="BE3" s="126"/>
      <c r="BF3" s="125" t="s">
        <v>240</v>
      </c>
      <c r="BG3" s="125"/>
      <c r="BI3" s="125"/>
      <c r="BJ3" s="125"/>
      <c r="BK3" s="126"/>
      <c r="BL3" s="125" t="s">
        <v>240</v>
      </c>
      <c r="BM3" s="125"/>
      <c r="BO3" s="125"/>
      <c r="BP3" s="125"/>
      <c r="BQ3" s="126"/>
      <c r="BR3" s="125" t="s">
        <v>240</v>
      </c>
      <c r="BS3" s="125"/>
    </row>
    <row r="4" spans="1:71" ht="24.75" customHeight="1" thickTop="1">
      <c r="A4" s="233" t="s">
        <v>241</v>
      </c>
      <c r="B4" s="234"/>
      <c r="C4" s="128"/>
      <c r="D4" s="129" t="s">
        <v>53</v>
      </c>
      <c r="E4" s="130" t="s">
        <v>242</v>
      </c>
      <c r="F4" s="124"/>
      <c r="G4" s="233" t="s">
        <v>241</v>
      </c>
      <c r="H4" s="234"/>
      <c r="I4" s="128"/>
      <c r="J4" s="129" t="s">
        <v>53</v>
      </c>
      <c r="K4" s="130" t="s">
        <v>242</v>
      </c>
      <c r="M4" s="233" t="s">
        <v>241</v>
      </c>
      <c r="N4" s="234"/>
      <c r="O4" s="128"/>
      <c r="P4" s="129" t="s">
        <v>53</v>
      </c>
      <c r="Q4" s="130" t="s">
        <v>242</v>
      </c>
      <c r="S4" s="233" t="s">
        <v>241</v>
      </c>
      <c r="T4" s="234"/>
      <c r="U4" s="128"/>
      <c r="V4" s="129" t="s">
        <v>53</v>
      </c>
      <c r="W4" s="130" t="s">
        <v>242</v>
      </c>
      <c r="Y4" s="233" t="s">
        <v>241</v>
      </c>
      <c r="Z4" s="234"/>
      <c r="AA4" s="128"/>
      <c r="AB4" s="129" t="s">
        <v>53</v>
      </c>
      <c r="AC4" s="130" t="s">
        <v>242</v>
      </c>
      <c r="AE4" s="233" t="s">
        <v>241</v>
      </c>
      <c r="AF4" s="234"/>
      <c r="AG4" s="128"/>
      <c r="AH4" s="129" t="s">
        <v>53</v>
      </c>
      <c r="AI4" s="130" t="s">
        <v>242</v>
      </c>
      <c r="AK4" s="233" t="s">
        <v>241</v>
      </c>
      <c r="AL4" s="234"/>
      <c r="AM4" s="128"/>
      <c r="AN4" s="129" t="s">
        <v>53</v>
      </c>
      <c r="AO4" s="130" t="s">
        <v>242</v>
      </c>
      <c r="AQ4" s="233" t="s">
        <v>241</v>
      </c>
      <c r="AR4" s="234"/>
      <c r="AS4" s="128"/>
      <c r="AT4" s="129" t="s">
        <v>53</v>
      </c>
      <c r="AU4" s="130" t="s">
        <v>242</v>
      </c>
      <c r="AW4" s="233" t="s">
        <v>241</v>
      </c>
      <c r="AX4" s="234"/>
      <c r="AY4" s="128"/>
      <c r="AZ4" s="129" t="s">
        <v>53</v>
      </c>
      <c r="BA4" s="130" t="s">
        <v>242</v>
      </c>
      <c r="BC4" s="233" t="s">
        <v>241</v>
      </c>
      <c r="BD4" s="234"/>
      <c r="BE4" s="128"/>
      <c r="BF4" s="129" t="s">
        <v>53</v>
      </c>
      <c r="BG4" s="130" t="s">
        <v>242</v>
      </c>
      <c r="BI4" s="233" t="s">
        <v>241</v>
      </c>
      <c r="BJ4" s="234"/>
      <c r="BK4" s="128"/>
      <c r="BL4" s="129" t="s">
        <v>53</v>
      </c>
      <c r="BM4" s="130" t="s">
        <v>242</v>
      </c>
      <c r="BO4" s="233" t="s">
        <v>241</v>
      </c>
      <c r="BP4" s="234"/>
      <c r="BQ4" s="128"/>
      <c r="BR4" s="129" t="s">
        <v>53</v>
      </c>
      <c r="BS4" s="130" t="s">
        <v>242</v>
      </c>
    </row>
    <row r="5" spans="1:71" ht="24.75" customHeight="1">
      <c r="A5" s="131" t="s">
        <v>82</v>
      </c>
      <c r="B5" s="131" t="s">
        <v>243</v>
      </c>
      <c r="C5" s="132" t="s">
        <v>3</v>
      </c>
      <c r="D5" s="133" t="s">
        <v>244</v>
      </c>
      <c r="E5" s="134" t="s">
        <v>243</v>
      </c>
      <c r="F5" s="124"/>
      <c r="G5" s="131" t="s">
        <v>82</v>
      </c>
      <c r="H5" s="134" t="s">
        <v>243</v>
      </c>
      <c r="I5" s="132" t="s">
        <v>3</v>
      </c>
      <c r="J5" s="133" t="s">
        <v>244</v>
      </c>
      <c r="K5" s="134" t="s">
        <v>243</v>
      </c>
      <c r="M5" s="131" t="s">
        <v>82</v>
      </c>
      <c r="N5" s="134" t="s">
        <v>243</v>
      </c>
      <c r="O5" s="132" t="s">
        <v>3</v>
      </c>
      <c r="P5" s="133" t="s">
        <v>244</v>
      </c>
      <c r="Q5" s="134" t="s">
        <v>243</v>
      </c>
      <c r="S5" s="131" t="s">
        <v>82</v>
      </c>
      <c r="T5" s="134" t="s">
        <v>243</v>
      </c>
      <c r="U5" s="132" t="s">
        <v>3</v>
      </c>
      <c r="V5" s="133" t="s">
        <v>244</v>
      </c>
      <c r="W5" s="134" t="s">
        <v>243</v>
      </c>
      <c r="Y5" s="131" t="s">
        <v>82</v>
      </c>
      <c r="Z5" s="134" t="s">
        <v>243</v>
      </c>
      <c r="AA5" s="132" t="s">
        <v>3</v>
      </c>
      <c r="AB5" s="133" t="s">
        <v>244</v>
      </c>
      <c r="AC5" s="134" t="s">
        <v>243</v>
      </c>
      <c r="AE5" s="131" t="s">
        <v>82</v>
      </c>
      <c r="AF5" s="134" t="s">
        <v>243</v>
      </c>
      <c r="AG5" s="132" t="s">
        <v>3</v>
      </c>
      <c r="AH5" s="133" t="s">
        <v>244</v>
      </c>
      <c r="AI5" s="134" t="s">
        <v>243</v>
      </c>
      <c r="AK5" s="131" t="s">
        <v>82</v>
      </c>
      <c r="AL5" s="134" t="s">
        <v>243</v>
      </c>
      <c r="AM5" s="132" t="s">
        <v>3</v>
      </c>
      <c r="AN5" s="133" t="s">
        <v>244</v>
      </c>
      <c r="AO5" s="134" t="s">
        <v>243</v>
      </c>
      <c r="AQ5" s="131" t="s">
        <v>82</v>
      </c>
      <c r="AR5" s="134" t="s">
        <v>243</v>
      </c>
      <c r="AS5" s="132" t="s">
        <v>3</v>
      </c>
      <c r="AT5" s="133" t="s">
        <v>244</v>
      </c>
      <c r="AU5" s="134" t="s">
        <v>243</v>
      </c>
      <c r="AW5" s="131" t="s">
        <v>82</v>
      </c>
      <c r="AX5" s="134" t="s">
        <v>243</v>
      </c>
      <c r="AY5" s="132" t="s">
        <v>3</v>
      </c>
      <c r="AZ5" s="133" t="s">
        <v>244</v>
      </c>
      <c r="BA5" s="134" t="s">
        <v>243</v>
      </c>
      <c r="BC5" s="131" t="s">
        <v>82</v>
      </c>
      <c r="BD5" s="134" t="s">
        <v>243</v>
      </c>
      <c r="BE5" s="132" t="s">
        <v>3</v>
      </c>
      <c r="BF5" s="133" t="s">
        <v>244</v>
      </c>
      <c r="BG5" s="134" t="s">
        <v>243</v>
      </c>
      <c r="BI5" s="131" t="s">
        <v>82</v>
      </c>
      <c r="BJ5" s="134" t="s">
        <v>243</v>
      </c>
      <c r="BK5" s="132" t="s">
        <v>3</v>
      </c>
      <c r="BL5" s="133" t="s">
        <v>244</v>
      </c>
      <c r="BM5" s="134" t="s">
        <v>243</v>
      </c>
      <c r="BO5" s="131" t="s">
        <v>82</v>
      </c>
      <c r="BP5" s="134" t="s">
        <v>243</v>
      </c>
      <c r="BQ5" s="132" t="s">
        <v>3</v>
      </c>
      <c r="BR5" s="133" t="s">
        <v>244</v>
      </c>
      <c r="BS5" s="134" t="s">
        <v>243</v>
      </c>
    </row>
    <row r="6" spans="1:71" ht="24.75" customHeight="1" thickBot="1">
      <c r="A6" s="135" t="s">
        <v>245</v>
      </c>
      <c r="B6" s="135" t="s">
        <v>245</v>
      </c>
      <c r="C6" s="136"/>
      <c r="D6" s="135" t="s">
        <v>246</v>
      </c>
      <c r="E6" s="137" t="s">
        <v>245</v>
      </c>
      <c r="F6" s="138" t="s">
        <v>247</v>
      </c>
      <c r="G6" s="135" t="s">
        <v>245</v>
      </c>
      <c r="H6" s="137" t="s">
        <v>245</v>
      </c>
      <c r="I6" s="136"/>
      <c r="J6" s="135" t="s">
        <v>246</v>
      </c>
      <c r="K6" s="137" t="s">
        <v>245</v>
      </c>
      <c r="M6" s="135" t="s">
        <v>245</v>
      </c>
      <c r="N6" s="137" t="s">
        <v>245</v>
      </c>
      <c r="O6" s="136"/>
      <c r="P6" s="135" t="s">
        <v>246</v>
      </c>
      <c r="Q6" s="137" t="s">
        <v>245</v>
      </c>
      <c r="S6" s="135" t="s">
        <v>245</v>
      </c>
      <c r="T6" s="137" t="s">
        <v>245</v>
      </c>
      <c r="U6" s="136"/>
      <c r="V6" s="135" t="s">
        <v>246</v>
      </c>
      <c r="W6" s="137" t="s">
        <v>245</v>
      </c>
      <c r="Y6" s="135" t="s">
        <v>245</v>
      </c>
      <c r="Z6" s="137" t="s">
        <v>245</v>
      </c>
      <c r="AA6" s="136"/>
      <c r="AB6" s="135" t="s">
        <v>246</v>
      </c>
      <c r="AC6" s="137" t="s">
        <v>245</v>
      </c>
      <c r="AE6" s="135" t="s">
        <v>245</v>
      </c>
      <c r="AF6" s="137" t="s">
        <v>245</v>
      </c>
      <c r="AG6" s="136"/>
      <c r="AH6" s="135" t="s">
        <v>246</v>
      </c>
      <c r="AI6" s="137" t="s">
        <v>245</v>
      </c>
      <c r="AK6" s="135" t="s">
        <v>245</v>
      </c>
      <c r="AL6" s="137" t="s">
        <v>245</v>
      </c>
      <c r="AM6" s="136"/>
      <c r="AN6" s="135" t="s">
        <v>246</v>
      </c>
      <c r="AO6" s="137" t="s">
        <v>245</v>
      </c>
      <c r="AQ6" s="135" t="s">
        <v>245</v>
      </c>
      <c r="AR6" s="137" t="s">
        <v>245</v>
      </c>
      <c r="AS6" s="136"/>
      <c r="AT6" s="135" t="s">
        <v>246</v>
      </c>
      <c r="AU6" s="137" t="s">
        <v>245</v>
      </c>
      <c r="AW6" s="135" t="s">
        <v>245</v>
      </c>
      <c r="AX6" s="137" t="s">
        <v>245</v>
      </c>
      <c r="AY6" s="136"/>
      <c r="AZ6" s="135" t="s">
        <v>246</v>
      </c>
      <c r="BA6" s="137" t="s">
        <v>245</v>
      </c>
      <c r="BC6" s="135" t="s">
        <v>245</v>
      </c>
      <c r="BD6" s="137" t="s">
        <v>245</v>
      </c>
      <c r="BE6" s="136"/>
      <c r="BF6" s="135" t="s">
        <v>246</v>
      </c>
      <c r="BG6" s="137" t="s">
        <v>245</v>
      </c>
      <c r="BI6" s="135" t="s">
        <v>245</v>
      </c>
      <c r="BJ6" s="137" t="s">
        <v>245</v>
      </c>
      <c r="BK6" s="136"/>
      <c r="BL6" s="135" t="s">
        <v>246</v>
      </c>
      <c r="BM6" s="137" t="s">
        <v>245</v>
      </c>
      <c r="BO6" s="135" t="s">
        <v>245</v>
      </c>
      <c r="BP6" s="137" t="s">
        <v>245</v>
      </c>
      <c r="BQ6" s="136"/>
      <c r="BR6" s="135" t="s">
        <v>246</v>
      </c>
      <c r="BS6" s="137" t="s">
        <v>245</v>
      </c>
    </row>
    <row r="7" spans="1:71" ht="24.75" customHeight="1" thickTop="1">
      <c r="A7" s="139"/>
      <c r="B7" s="140"/>
      <c r="C7" s="141" t="s">
        <v>248</v>
      </c>
      <c r="D7" s="142"/>
      <c r="E7" s="143">
        <v>31845548.12</v>
      </c>
      <c r="F7" s="144" t="s">
        <v>249</v>
      </c>
      <c r="G7" s="139"/>
      <c r="H7" s="140"/>
      <c r="I7" s="141" t="s">
        <v>248</v>
      </c>
      <c r="J7" s="142"/>
      <c r="K7" s="143">
        <f>+E77</f>
        <v>31494781.820000008</v>
      </c>
      <c r="M7" s="139"/>
      <c r="N7" s="140"/>
      <c r="O7" s="141" t="s">
        <v>248</v>
      </c>
      <c r="P7" s="142"/>
      <c r="Q7" s="143">
        <f>+K77</f>
        <v>36140270.38000001</v>
      </c>
      <c r="S7" s="139"/>
      <c r="T7" s="140"/>
      <c r="U7" s="141" t="s">
        <v>248</v>
      </c>
      <c r="V7" s="142"/>
      <c r="W7" s="143">
        <f>+Q77</f>
        <v>41961722.10000001</v>
      </c>
      <c r="Y7" s="139"/>
      <c r="Z7" s="140"/>
      <c r="AA7" s="141" t="s">
        <v>248</v>
      </c>
      <c r="AB7" s="142"/>
      <c r="AC7" s="143">
        <f>+W77</f>
        <v>44896991.87000001</v>
      </c>
      <c r="AE7" s="139"/>
      <c r="AF7" s="140"/>
      <c r="AG7" s="141" t="s">
        <v>248</v>
      </c>
      <c r="AH7" s="142"/>
      <c r="AI7" s="143">
        <f>+AC77</f>
        <v>40292577.66000001</v>
      </c>
      <c r="AK7" s="139"/>
      <c r="AL7" s="140"/>
      <c r="AM7" s="141" t="s">
        <v>248</v>
      </c>
      <c r="AN7" s="142"/>
      <c r="AO7" s="143">
        <f>+AI77</f>
        <v>46628981.390000015</v>
      </c>
      <c r="AQ7" s="139"/>
      <c r="AR7" s="140"/>
      <c r="AS7" s="141" t="s">
        <v>248</v>
      </c>
      <c r="AT7" s="142"/>
      <c r="AU7" s="143">
        <f>+AO77</f>
        <v>44573396.180000015</v>
      </c>
      <c r="AW7" s="139"/>
      <c r="AX7" s="140"/>
      <c r="AY7" s="141" t="s">
        <v>248</v>
      </c>
      <c r="AZ7" s="142"/>
      <c r="BA7" s="143">
        <f>+AU77</f>
        <v>44320517.55000001</v>
      </c>
      <c r="BC7" s="139"/>
      <c r="BD7" s="140"/>
      <c r="BE7" s="141" t="s">
        <v>248</v>
      </c>
      <c r="BF7" s="142"/>
      <c r="BG7" s="143">
        <f>+BA77</f>
        <v>42160694.860000014</v>
      </c>
      <c r="BI7" s="139"/>
      <c r="BJ7" s="140"/>
      <c r="BK7" s="141" t="s">
        <v>248</v>
      </c>
      <c r="BL7" s="142"/>
      <c r="BM7" s="143">
        <f>+BG77</f>
        <v>42071910.95000001</v>
      </c>
      <c r="BO7" s="139"/>
      <c r="BP7" s="140"/>
      <c r="BQ7" s="141" t="s">
        <v>248</v>
      </c>
      <c r="BR7" s="142"/>
      <c r="BS7" s="143">
        <f>+BM77</f>
        <v>42063949.91000001</v>
      </c>
    </row>
    <row r="8" spans="1:71" ht="24.75" customHeight="1">
      <c r="A8" s="145"/>
      <c r="B8" s="146"/>
      <c r="C8" s="147" t="s">
        <v>250</v>
      </c>
      <c r="D8" s="142"/>
      <c r="E8" s="143"/>
      <c r="F8" s="144" t="s">
        <v>251</v>
      </c>
      <c r="G8" s="145"/>
      <c r="H8" s="146"/>
      <c r="I8" s="147" t="s">
        <v>250</v>
      </c>
      <c r="J8" s="142"/>
      <c r="K8" s="143"/>
      <c r="M8" s="145"/>
      <c r="N8" s="146"/>
      <c r="O8" s="147" t="s">
        <v>250</v>
      </c>
      <c r="P8" s="142"/>
      <c r="Q8" s="143"/>
      <c r="S8" s="145"/>
      <c r="T8" s="146"/>
      <c r="U8" s="147" t="s">
        <v>250</v>
      </c>
      <c r="V8" s="142"/>
      <c r="W8" s="143"/>
      <c r="Y8" s="145"/>
      <c r="Z8" s="146"/>
      <c r="AA8" s="147" t="s">
        <v>250</v>
      </c>
      <c r="AB8" s="142"/>
      <c r="AC8" s="143"/>
      <c r="AE8" s="145"/>
      <c r="AF8" s="146"/>
      <c r="AG8" s="147" t="s">
        <v>250</v>
      </c>
      <c r="AH8" s="142"/>
      <c r="AI8" s="143"/>
      <c r="AK8" s="145"/>
      <c r="AL8" s="146"/>
      <c r="AM8" s="147" t="s">
        <v>250</v>
      </c>
      <c r="AN8" s="142"/>
      <c r="AO8" s="143"/>
      <c r="AQ8" s="145"/>
      <c r="AR8" s="146"/>
      <c r="AS8" s="147" t="s">
        <v>250</v>
      </c>
      <c r="AT8" s="142"/>
      <c r="AU8" s="143"/>
      <c r="AW8" s="145"/>
      <c r="AX8" s="146"/>
      <c r="AY8" s="147" t="s">
        <v>250</v>
      </c>
      <c r="AZ8" s="142"/>
      <c r="BA8" s="143"/>
      <c r="BC8" s="145"/>
      <c r="BD8" s="146"/>
      <c r="BE8" s="147" t="s">
        <v>250</v>
      </c>
      <c r="BF8" s="142"/>
      <c r="BG8" s="143"/>
      <c r="BI8" s="145"/>
      <c r="BJ8" s="146"/>
      <c r="BK8" s="147" t="s">
        <v>250</v>
      </c>
      <c r="BL8" s="142"/>
      <c r="BM8" s="143"/>
      <c r="BO8" s="145"/>
      <c r="BP8" s="146"/>
      <c r="BQ8" s="147" t="s">
        <v>250</v>
      </c>
      <c r="BR8" s="142"/>
      <c r="BS8" s="143"/>
    </row>
    <row r="9" spans="1:71" ht="24.75" customHeight="1">
      <c r="A9" s="143">
        <v>287000</v>
      </c>
      <c r="B9" s="143">
        <f>+E9</f>
        <v>4589.45</v>
      </c>
      <c r="C9" s="141" t="s">
        <v>252</v>
      </c>
      <c r="D9" s="148" t="s">
        <v>253</v>
      </c>
      <c r="E9" s="143">
        <v>4589.45</v>
      </c>
      <c r="F9" s="149"/>
      <c r="G9" s="143">
        <v>287000</v>
      </c>
      <c r="H9" s="143">
        <f>+E9+K9</f>
        <v>11550.5</v>
      </c>
      <c r="I9" s="141" t="s">
        <v>252</v>
      </c>
      <c r="J9" s="148" t="s">
        <v>253</v>
      </c>
      <c r="K9" s="143">
        <v>6961.05</v>
      </c>
      <c r="M9" s="143">
        <v>287000</v>
      </c>
      <c r="N9" s="143">
        <f>+E9+K9+Q9</f>
        <v>14322.7</v>
      </c>
      <c r="O9" s="141" t="s">
        <v>252</v>
      </c>
      <c r="P9" s="148" t="s">
        <v>253</v>
      </c>
      <c r="Q9" s="143">
        <v>2772.2</v>
      </c>
      <c r="S9" s="143">
        <v>287000</v>
      </c>
      <c r="T9" s="143">
        <f>+K9+Q9+W9+E9</f>
        <v>63045.85</v>
      </c>
      <c r="U9" s="141" t="s">
        <v>252</v>
      </c>
      <c r="V9" s="148" t="s">
        <v>253</v>
      </c>
      <c r="W9" s="143">
        <v>48723.15</v>
      </c>
      <c r="Y9" s="143">
        <v>287000</v>
      </c>
      <c r="Z9" s="143">
        <f>+Q9+W9+AC9+K9+E9</f>
        <v>172720.85</v>
      </c>
      <c r="AA9" s="141" t="s">
        <v>252</v>
      </c>
      <c r="AB9" s="148" t="s">
        <v>253</v>
      </c>
      <c r="AC9" s="150">
        <v>109675</v>
      </c>
      <c r="AE9" s="143">
        <v>287000</v>
      </c>
      <c r="AF9" s="143">
        <f>+W9+AC9+AI9+Q9+K9+E9</f>
        <v>263773.85</v>
      </c>
      <c r="AG9" s="141" t="s">
        <v>252</v>
      </c>
      <c r="AH9" s="148" t="s">
        <v>253</v>
      </c>
      <c r="AI9" s="143">
        <v>91053</v>
      </c>
      <c r="AK9" s="143">
        <v>287000</v>
      </c>
      <c r="AL9" s="143">
        <f>+AC9+AI9+AO9+W9+Q9+K9+E9</f>
        <v>294142.85000000003</v>
      </c>
      <c r="AM9" s="141" t="s">
        <v>252</v>
      </c>
      <c r="AN9" s="148" t="s">
        <v>253</v>
      </c>
      <c r="AO9" s="143">
        <v>30369</v>
      </c>
      <c r="AQ9" s="143">
        <v>287000</v>
      </c>
      <c r="AR9" s="143">
        <f>+AI9+AO9+AU9+AC9+W9+Q9+K9+E9</f>
        <v>308475.85000000003</v>
      </c>
      <c r="AS9" s="141" t="s">
        <v>252</v>
      </c>
      <c r="AT9" s="148" t="s">
        <v>253</v>
      </c>
      <c r="AU9" s="143">
        <v>14333</v>
      </c>
      <c r="AW9" s="143">
        <v>287000</v>
      </c>
      <c r="AX9" s="143">
        <f>+AO9+AU9+BA9+AI9+AC9+W9+Q9+K9+E9</f>
        <v>314596.85000000003</v>
      </c>
      <c r="AY9" s="141" t="s">
        <v>252</v>
      </c>
      <c r="AZ9" s="148" t="s">
        <v>253</v>
      </c>
      <c r="BA9" s="143">
        <v>6121</v>
      </c>
      <c r="BC9" s="143">
        <v>287000</v>
      </c>
      <c r="BD9" s="143">
        <f>+AU9+BA9+BG9+AO9+AI9+AC9+W9+Q9+K9+E9</f>
        <v>317813.85000000003</v>
      </c>
      <c r="BE9" s="141" t="s">
        <v>252</v>
      </c>
      <c r="BF9" s="148" t="s">
        <v>253</v>
      </c>
      <c r="BG9" s="143">
        <v>3217</v>
      </c>
      <c r="BI9" s="143">
        <v>287000</v>
      </c>
      <c r="BJ9" s="143">
        <f>+BA9+BG9+BM9+AU9+AO9+AI9+AC9+W9+Q9+K9+E9</f>
        <v>321083.85000000003</v>
      </c>
      <c r="BK9" s="141" t="s">
        <v>252</v>
      </c>
      <c r="BL9" s="148" t="s">
        <v>253</v>
      </c>
      <c r="BM9" s="143">
        <v>3270</v>
      </c>
      <c r="BO9" s="143">
        <v>287000</v>
      </c>
      <c r="BP9" s="143">
        <f>+BG9+BM9+BS9+BA9+AU9+AO9+AI9+AC9+W9+Q9+K9+E9</f>
        <v>321083.85000000003</v>
      </c>
      <c r="BQ9" s="141" t="s">
        <v>252</v>
      </c>
      <c r="BR9" s="148" t="s">
        <v>253</v>
      </c>
      <c r="BS9" s="143"/>
    </row>
    <row r="10" spans="1:71" ht="24.75" customHeight="1">
      <c r="A10" s="143">
        <v>403000</v>
      </c>
      <c r="B10" s="143">
        <f aca="true" t="shared" si="0" ref="B10:B29">+E10</f>
        <v>4459.4</v>
      </c>
      <c r="C10" s="141" t="s">
        <v>254</v>
      </c>
      <c r="D10" s="148" t="s">
        <v>255</v>
      </c>
      <c r="E10" s="143">
        <v>4459.4</v>
      </c>
      <c r="F10" s="149">
        <f>19.4+20+1320+400+2000+700</f>
        <v>4459.4</v>
      </c>
      <c r="G10" s="143">
        <v>403000</v>
      </c>
      <c r="H10" s="143">
        <f aca="true" t="shared" si="1" ref="H10:H29">+E10+K10</f>
        <v>12968.8</v>
      </c>
      <c r="I10" s="141" t="s">
        <v>254</v>
      </c>
      <c r="J10" s="148" t="s">
        <v>255</v>
      </c>
      <c r="K10" s="143">
        <v>8509.4</v>
      </c>
      <c r="M10" s="143">
        <v>403000</v>
      </c>
      <c r="N10" s="143">
        <f aca="true" t="shared" si="2" ref="N10:N31">+E10+K10+Q10</f>
        <v>14292.599999999999</v>
      </c>
      <c r="O10" s="141" t="s">
        <v>254</v>
      </c>
      <c r="P10" s="148" t="s">
        <v>255</v>
      </c>
      <c r="Q10" s="143">
        <v>1323.8</v>
      </c>
      <c r="S10" s="143">
        <v>403000</v>
      </c>
      <c r="T10" s="143">
        <f aca="true" t="shared" si="3" ref="T10:T32">+K10+Q10+W10+E10</f>
        <v>16257.599999999999</v>
      </c>
      <c r="U10" s="141" t="s">
        <v>254</v>
      </c>
      <c r="V10" s="148" t="s">
        <v>255</v>
      </c>
      <c r="W10" s="143">
        <v>1965</v>
      </c>
      <c r="Y10" s="143">
        <v>403000</v>
      </c>
      <c r="Z10" s="143">
        <f aca="true" t="shared" si="4" ref="Z10:Z32">+Q10+W10+AC10+K10+E10</f>
        <v>78900.19999999998</v>
      </c>
      <c r="AA10" s="141" t="s">
        <v>254</v>
      </c>
      <c r="AB10" s="148" t="s">
        <v>255</v>
      </c>
      <c r="AC10" s="143">
        <v>62642.6</v>
      </c>
      <c r="AE10" s="143">
        <v>403000</v>
      </c>
      <c r="AF10" s="143">
        <f aca="true" t="shared" si="5" ref="AF10:AF25">+W10+AC10+AI10+Q10+K10+E10</f>
        <v>111015.4</v>
      </c>
      <c r="AG10" s="141" t="s">
        <v>254</v>
      </c>
      <c r="AH10" s="148" t="s">
        <v>255</v>
      </c>
      <c r="AI10" s="143">
        <v>32115.2</v>
      </c>
      <c r="AK10" s="143">
        <v>403000</v>
      </c>
      <c r="AL10" s="143">
        <f>+AC10+AI10+AO10+W10+Q10+K10+E10+50</f>
        <v>139643.4</v>
      </c>
      <c r="AM10" s="141" t="s">
        <v>254</v>
      </c>
      <c r="AN10" s="148" t="s">
        <v>255</v>
      </c>
      <c r="AO10" s="143">
        <v>28578</v>
      </c>
      <c r="AQ10" s="143">
        <v>403000</v>
      </c>
      <c r="AR10" s="150">
        <f>+AI10+AO10+AU10+AC10+W10+Q10+K10+50+E10</f>
        <v>161086.8</v>
      </c>
      <c r="AS10" s="141" t="s">
        <v>254</v>
      </c>
      <c r="AT10" s="148" t="s">
        <v>255</v>
      </c>
      <c r="AU10" s="143">
        <v>21443.4</v>
      </c>
      <c r="AW10" s="143">
        <v>403000</v>
      </c>
      <c r="AX10" s="150">
        <f>+AO10+AU10+BA10+AI10+AC10+W10+Q10+K10+E10+50</f>
        <v>190676.19999999998</v>
      </c>
      <c r="AY10" s="141" t="s">
        <v>254</v>
      </c>
      <c r="AZ10" s="148" t="s">
        <v>255</v>
      </c>
      <c r="BA10" s="143">
        <v>29589.4</v>
      </c>
      <c r="BC10" s="143">
        <v>403000</v>
      </c>
      <c r="BD10" s="150">
        <f>+AU10+BA10+BG10+AO10+AI10+AC10+W10+Q10+K10+E10+50</f>
        <v>225084.4</v>
      </c>
      <c r="BE10" s="141" t="s">
        <v>254</v>
      </c>
      <c r="BF10" s="148" t="s">
        <v>255</v>
      </c>
      <c r="BG10" s="143">
        <v>34408.2</v>
      </c>
      <c r="BI10" s="143">
        <v>403000</v>
      </c>
      <c r="BJ10" s="150">
        <f>+BA10+BG10+BM10+AU10+AO10+AI10+AC10+W10+Q10+K10+E10+50</f>
        <v>240073.8</v>
      </c>
      <c r="BK10" s="141" t="s">
        <v>254</v>
      </c>
      <c r="BL10" s="148" t="s">
        <v>255</v>
      </c>
      <c r="BM10" s="143">
        <v>14989.4</v>
      </c>
      <c r="BO10" s="143">
        <v>403000</v>
      </c>
      <c r="BP10" s="150">
        <f>+BG10+BM10+BS10+BA10+AU10+AO10+AI10+AC10+W10+Q10+K10+E10+50</f>
        <v>240073.8</v>
      </c>
      <c r="BQ10" s="141" t="s">
        <v>254</v>
      </c>
      <c r="BR10" s="148" t="s">
        <v>255</v>
      </c>
      <c r="BS10" s="143"/>
    </row>
    <row r="11" spans="1:71" ht="24.75" customHeight="1">
      <c r="A11" s="143">
        <v>500000</v>
      </c>
      <c r="B11" s="143">
        <f t="shared" si="0"/>
        <v>27100</v>
      </c>
      <c r="C11" s="141" t="s">
        <v>256</v>
      </c>
      <c r="D11" s="148" t="s">
        <v>257</v>
      </c>
      <c r="E11" s="143">
        <v>27100</v>
      </c>
      <c r="F11" s="149">
        <v>27100</v>
      </c>
      <c r="G11" s="143">
        <v>500000</v>
      </c>
      <c r="H11" s="143">
        <f t="shared" si="1"/>
        <v>70909.31</v>
      </c>
      <c r="I11" s="141" t="s">
        <v>256</v>
      </c>
      <c r="J11" s="148" t="s">
        <v>257</v>
      </c>
      <c r="K11" s="143">
        <v>43809.31</v>
      </c>
      <c r="M11" s="143">
        <v>500000</v>
      </c>
      <c r="N11" s="143">
        <f t="shared" si="2"/>
        <v>100509.31</v>
      </c>
      <c r="O11" s="141" t="s">
        <v>256</v>
      </c>
      <c r="P11" s="148" t="s">
        <v>257</v>
      </c>
      <c r="Q11" s="143">
        <v>29600</v>
      </c>
      <c r="S11" s="143">
        <v>500000</v>
      </c>
      <c r="T11" s="143">
        <f t="shared" si="3"/>
        <v>144328.29</v>
      </c>
      <c r="U11" s="141" t="s">
        <v>256</v>
      </c>
      <c r="V11" s="148" t="s">
        <v>257</v>
      </c>
      <c r="W11" s="143">
        <v>43818.98</v>
      </c>
      <c r="Y11" s="143">
        <v>500000</v>
      </c>
      <c r="Z11" s="143">
        <f t="shared" si="4"/>
        <v>160028.29</v>
      </c>
      <c r="AA11" s="141" t="s">
        <v>256</v>
      </c>
      <c r="AB11" s="148" t="s">
        <v>257</v>
      </c>
      <c r="AC11" s="143">
        <v>15700</v>
      </c>
      <c r="AE11" s="143">
        <v>500000</v>
      </c>
      <c r="AF11" s="143">
        <f t="shared" si="5"/>
        <v>197352.03</v>
      </c>
      <c r="AG11" s="141" t="s">
        <v>256</v>
      </c>
      <c r="AH11" s="148" t="s">
        <v>257</v>
      </c>
      <c r="AI11" s="143">
        <v>37323.74</v>
      </c>
      <c r="AK11" s="143">
        <v>500000</v>
      </c>
      <c r="AL11" s="143">
        <f aca="true" t="shared" si="6" ref="AL11:AL33">+AC11+AI11+AO11+W11+Q11+K11+E11</f>
        <v>285765.02</v>
      </c>
      <c r="AM11" s="141" t="s">
        <v>256</v>
      </c>
      <c r="AN11" s="148" t="s">
        <v>257</v>
      </c>
      <c r="AO11" s="143">
        <v>88412.99</v>
      </c>
      <c r="AQ11" s="143">
        <v>500000</v>
      </c>
      <c r="AR11" s="143">
        <f>+AI11+AO11+AU11+AC11+W11+Q11+K11+E11</f>
        <v>326458.35</v>
      </c>
      <c r="AS11" s="141" t="s">
        <v>256</v>
      </c>
      <c r="AT11" s="148" t="s">
        <v>257</v>
      </c>
      <c r="AU11" s="143">
        <v>40693.33</v>
      </c>
      <c r="AW11" s="143">
        <v>500000</v>
      </c>
      <c r="AX11" s="143">
        <f>+AO11+AU11+BA11+AI11+AC11+W11+Q11+K11+E11</f>
        <v>367406.45999999996</v>
      </c>
      <c r="AY11" s="141" t="s">
        <v>256</v>
      </c>
      <c r="AZ11" s="148" t="s">
        <v>257</v>
      </c>
      <c r="BA11" s="143">
        <v>40948.11</v>
      </c>
      <c r="BC11" s="143">
        <v>500000</v>
      </c>
      <c r="BD11" s="143">
        <f aca="true" t="shared" si="7" ref="BD11:BD31">+AU11+BA11+BG11+AO11+AI11+AC11+W11+Q11+K11+E11</f>
        <v>482187.92</v>
      </c>
      <c r="BE11" s="141" t="s">
        <v>256</v>
      </c>
      <c r="BF11" s="148" t="s">
        <v>257</v>
      </c>
      <c r="BG11" s="143">
        <v>114781.46</v>
      </c>
      <c r="BI11" s="143">
        <v>500000</v>
      </c>
      <c r="BJ11" s="143">
        <f>+BA11+BG11+BM11+AU11+AO11+AI11+AC11+W11+Q11+K11+E11</f>
        <v>501637.92</v>
      </c>
      <c r="BK11" s="141" t="s">
        <v>256</v>
      </c>
      <c r="BL11" s="148" t="s">
        <v>257</v>
      </c>
      <c r="BM11" s="143">
        <v>19450</v>
      </c>
      <c r="BO11" s="143">
        <v>500000</v>
      </c>
      <c r="BP11" s="143">
        <f aca="true" t="shared" si="8" ref="BP11:BP31">+BG11+BM11+BS11+BA11+AU11+AO11+AI11+AC11+W11+Q11+K11+E11</f>
        <v>501637.92</v>
      </c>
      <c r="BQ11" s="141" t="s">
        <v>256</v>
      </c>
      <c r="BR11" s="148" t="s">
        <v>257</v>
      </c>
      <c r="BS11" s="143"/>
    </row>
    <row r="12" spans="1:71" ht="24.75" customHeight="1">
      <c r="A12" s="143">
        <v>0</v>
      </c>
      <c r="B12" s="143">
        <f t="shared" si="0"/>
        <v>0</v>
      </c>
      <c r="C12" s="141" t="s">
        <v>258</v>
      </c>
      <c r="D12" s="148" t="s">
        <v>259</v>
      </c>
      <c r="E12" s="146"/>
      <c r="F12" s="151"/>
      <c r="G12" s="143">
        <v>0</v>
      </c>
      <c r="H12" s="143">
        <f t="shared" si="1"/>
        <v>0</v>
      </c>
      <c r="I12" s="141" t="s">
        <v>258</v>
      </c>
      <c r="J12" s="148" t="s">
        <v>259</v>
      </c>
      <c r="K12" s="146"/>
      <c r="M12" s="143">
        <v>0</v>
      </c>
      <c r="N12" s="143">
        <f t="shared" si="2"/>
        <v>0</v>
      </c>
      <c r="O12" s="141" t="s">
        <v>258</v>
      </c>
      <c r="P12" s="148" t="s">
        <v>259</v>
      </c>
      <c r="Q12" s="146"/>
      <c r="S12" s="143">
        <v>0</v>
      </c>
      <c r="T12" s="143">
        <f t="shared" si="3"/>
        <v>0</v>
      </c>
      <c r="U12" s="141" t="s">
        <v>258</v>
      </c>
      <c r="V12" s="148" t="s">
        <v>259</v>
      </c>
      <c r="W12" s="146"/>
      <c r="Y12" s="143">
        <v>0</v>
      </c>
      <c r="Z12" s="143">
        <f t="shared" si="4"/>
        <v>0</v>
      </c>
      <c r="AA12" s="141" t="s">
        <v>258</v>
      </c>
      <c r="AB12" s="148" t="s">
        <v>259</v>
      </c>
      <c r="AC12" s="146"/>
      <c r="AE12" s="143">
        <v>0</v>
      </c>
      <c r="AF12" s="143">
        <f t="shared" si="5"/>
        <v>0</v>
      </c>
      <c r="AG12" s="141" t="s">
        <v>258</v>
      </c>
      <c r="AH12" s="148" t="s">
        <v>259</v>
      </c>
      <c r="AI12" s="146"/>
      <c r="AK12" s="143">
        <v>0</v>
      </c>
      <c r="AL12" s="143">
        <f t="shared" si="6"/>
        <v>0</v>
      </c>
      <c r="AM12" s="141" t="s">
        <v>258</v>
      </c>
      <c r="AN12" s="148" t="s">
        <v>259</v>
      </c>
      <c r="AO12" s="146"/>
      <c r="AQ12" s="143">
        <v>0</v>
      </c>
      <c r="AR12" s="143">
        <f>+AI12+AO12+AU12+AC12+W12+Q12+K12+E12</f>
        <v>0</v>
      </c>
      <c r="AS12" s="141" t="s">
        <v>258</v>
      </c>
      <c r="AT12" s="148" t="s">
        <v>259</v>
      </c>
      <c r="AU12" s="146"/>
      <c r="AW12" s="143">
        <v>0</v>
      </c>
      <c r="AX12" s="143">
        <f>+AO12+AU12+BA12+AI12+AC12+W12+Q12+K12+E12</f>
        <v>0</v>
      </c>
      <c r="AY12" s="141" t="s">
        <v>258</v>
      </c>
      <c r="AZ12" s="148" t="s">
        <v>259</v>
      </c>
      <c r="BA12" s="146"/>
      <c r="BC12" s="143">
        <v>0</v>
      </c>
      <c r="BD12" s="143">
        <f t="shared" si="7"/>
        <v>0</v>
      </c>
      <c r="BE12" s="141" t="s">
        <v>258</v>
      </c>
      <c r="BF12" s="148" t="s">
        <v>259</v>
      </c>
      <c r="BG12" s="146"/>
      <c r="BI12" s="143">
        <v>0</v>
      </c>
      <c r="BJ12" s="143">
        <f>+BA12+BG12+BM12+AU12+AO12+AI12+AC12+W12+Q12+K12+E12</f>
        <v>0</v>
      </c>
      <c r="BK12" s="141" t="s">
        <v>258</v>
      </c>
      <c r="BL12" s="148" t="s">
        <v>259</v>
      </c>
      <c r="BM12" s="146"/>
      <c r="BO12" s="143">
        <v>0</v>
      </c>
      <c r="BP12" s="143">
        <f t="shared" si="8"/>
        <v>0</v>
      </c>
      <c r="BQ12" s="141" t="s">
        <v>258</v>
      </c>
      <c r="BR12" s="148" t="s">
        <v>259</v>
      </c>
      <c r="BS12" s="146"/>
    </row>
    <row r="13" spans="1:71" ht="24.75" customHeight="1">
      <c r="A13" s="143">
        <v>230000</v>
      </c>
      <c r="B13" s="143">
        <f t="shared" si="0"/>
        <v>31720</v>
      </c>
      <c r="C13" s="141" t="s">
        <v>260</v>
      </c>
      <c r="D13" s="148" t="s">
        <v>261</v>
      </c>
      <c r="E13" s="146">
        <f>31700+20</f>
        <v>31720</v>
      </c>
      <c r="F13" s="151">
        <f>31700+20</f>
        <v>31720</v>
      </c>
      <c r="G13" s="143">
        <v>230000</v>
      </c>
      <c r="H13" s="143">
        <f t="shared" si="1"/>
        <v>31980</v>
      </c>
      <c r="I13" s="141" t="s">
        <v>260</v>
      </c>
      <c r="J13" s="148" t="s">
        <v>261</v>
      </c>
      <c r="K13" s="146">
        <v>260</v>
      </c>
      <c r="M13" s="143">
        <v>230000</v>
      </c>
      <c r="N13" s="143">
        <f t="shared" si="2"/>
        <v>43620</v>
      </c>
      <c r="O13" s="141" t="s">
        <v>260</v>
      </c>
      <c r="P13" s="148" t="s">
        <v>261</v>
      </c>
      <c r="Q13" s="146">
        <v>11640</v>
      </c>
      <c r="S13" s="143">
        <v>230000</v>
      </c>
      <c r="T13" s="143">
        <f t="shared" si="3"/>
        <v>43670</v>
      </c>
      <c r="U13" s="141" t="s">
        <v>260</v>
      </c>
      <c r="V13" s="148" t="s">
        <v>261</v>
      </c>
      <c r="W13" s="146">
        <v>50</v>
      </c>
      <c r="Y13" s="143">
        <v>230000</v>
      </c>
      <c r="Z13" s="143">
        <f t="shared" si="4"/>
        <v>71254</v>
      </c>
      <c r="AA13" s="141" t="s">
        <v>260</v>
      </c>
      <c r="AB13" s="148" t="s">
        <v>261</v>
      </c>
      <c r="AC13" s="146">
        <v>27584</v>
      </c>
      <c r="AE13" s="143">
        <v>230000</v>
      </c>
      <c r="AF13" s="143">
        <f t="shared" si="5"/>
        <v>71764</v>
      </c>
      <c r="AG13" s="141" t="s">
        <v>260</v>
      </c>
      <c r="AH13" s="148" t="s">
        <v>261</v>
      </c>
      <c r="AI13" s="146">
        <v>510</v>
      </c>
      <c r="AK13" s="143">
        <v>230000</v>
      </c>
      <c r="AL13" s="143">
        <f>+AC13+AI13+AO13+W13+Q13+K13+E13-50</f>
        <v>71914</v>
      </c>
      <c r="AM13" s="141" t="s">
        <v>260</v>
      </c>
      <c r="AN13" s="148" t="s">
        <v>261</v>
      </c>
      <c r="AO13" s="146">
        <v>200</v>
      </c>
      <c r="AQ13" s="143">
        <v>230000</v>
      </c>
      <c r="AR13" s="150">
        <f>+AI13+AO13+AU13+AC13+W13+Q13+K13-50+E13</f>
        <v>113294</v>
      </c>
      <c r="AS13" s="141" t="s">
        <v>260</v>
      </c>
      <c r="AT13" s="148" t="s">
        <v>261</v>
      </c>
      <c r="AU13" s="146">
        <v>41380</v>
      </c>
      <c r="AW13" s="143">
        <v>230000</v>
      </c>
      <c r="AX13" s="150">
        <f>+AO13+AU13+BA13+AI13+AC13+W13+Q13-50+K13+E13</f>
        <v>120444</v>
      </c>
      <c r="AY13" s="141" t="s">
        <v>260</v>
      </c>
      <c r="AZ13" s="148" t="s">
        <v>261</v>
      </c>
      <c r="BA13" s="146">
        <v>7150</v>
      </c>
      <c r="BC13" s="143">
        <v>230000</v>
      </c>
      <c r="BD13" s="150">
        <f>+AU13+BA13+BG13+AO13+AI13+AC13+W13+Q13+K13+E13-50</f>
        <v>152724</v>
      </c>
      <c r="BE13" s="141" t="s">
        <v>260</v>
      </c>
      <c r="BF13" s="148" t="s">
        <v>261</v>
      </c>
      <c r="BG13" s="146">
        <v>32280</v>
      </c>
      <c r="BI13" s="143">
        <v>230000</v>
      </c>
      <c r="BJ13" s="150">
        <f>+BA13+BG13+BM13+AU13+AO13+AI13+AC13+W13+Q13+K13+E13-50</f>
        <v>157844</v>
      </c>
      <c r="BK13" s="141" t="s">
        <v>260</v>
      </c>
      <c r="BL13" s="148" t="s">
        <v>261</v>
      </c>
      <c r="BM13" s="146">
        <v>5120</v>
      </c>
      <c r="BO13" s="143">
        <v>230000</v>
      </c>
      <c r="BP13" s="150">
        <f>+BG13+BM13+BS13+BA13+AU13+AO13+AI13+AC13+W13+Q13+K13+E13-50</f>
        <v>157844</v>
      </c>
      <c r="BQ13" s="141" t="s">
        <v>260</v>
      </c>
      <c r="BR13" s="148" t="s">
        <v>261</v>
      </c>
      <c r="BS13" s="146"/>
    </row>
    <row r="14" spans="1:71" ht="24.75" customHeight="1">
      <c r="A14" s="143">
        <v>10000</v>
      </c>
      <c r="B14" s="143">
        <f t="shared" si="0"/>
        <v>0</v>
      </c>
      <c r="C14" s="141" t="s">
        <v>262</v>
      </c>
      <c r="D14" s="148" t="s">
        <v>263</v>
      </c>
      <c r="E14" s="143"/>
      <c r="F14" s="149"/>
      <c r="G14" s="143">
        <v>10000</v>
      </c>
      <c r="H14" s="143">
        <f t="shared" si="1"/>
        <v>0</v>
      </c>
      <c r="I14" s="141" t="s">
        <v>262</v>
      </c>
      <c r="J14" s="148" t="s">
        <v>263</v>
      </c>
      <c r="K14" s="143"/>
      <c r="M14" s="143">
        <v>10000</v>
      </c>
      <c r="N14" s="143">
        <f t="shared" si="2"/>
        <v>0</v>
      </c>
      <c r="O14" s="141" t="s">
        <v>262</v>
      </c>
      <c r="P14" s="148" t="s">
        <v>263</v>
      </c>
      <c r="Q14" s="143"/>
      <c r="S14" s="143">
        <v>10000</v>
      </c>
      <c r="T14" s="143">
        <f t="shared" si="3"/>
        <v>0</v>
      </c>
      <c r="U14" s="141" t="s">
        <v>262</v>
      </c>
      <c r="V14" s="148" t="s">
        <v>263</v>
      </c>
      <c r="W14" s="143"/>
      <c r="Y14" s="143">
        <v>10000</v>
      </c>
      <c r="Z14" s="143">
        <f t="shared" si="4"/>
        <v>0</v>
      </c>
      <c r="AA14" s="141" t="s">
        <v>262</v>
      </c>
      <c r="AB14" s="148" t="s">
        <v>263</v>
      </c>
      <c r="AC14" s="143"/>
      <c r="AE14" s="143">
        <v>10000</v>
      </c>
      <c r="AF14" s="143">
        <f t="shared" si="5"/>
        <v>0</v>
      </c>
      <c r="AG14" s="141" t="s">
        <v>262</v>
      </c>
      <c r="AH14" s="148" t="s">
        <v>263</v>
      </c>
      <c r="AI14" s="143"/>
      <c r="AK14" s="143">
        <v>10000</v>
      </c>
      <c r="AL14" s="143">
        <f t="shared" si="6"/>
        <v>0</v>
      </c>
      <c r="AM14" s="141" t="s">
        <v>262</v>
      </c>
      <c r="AN14" s="148" t="s">
        <v>263</v>
      </c>
      <c r="AO14" s="143"/>
      <c r="AQ14" s="143">
        <v>10000</v>
      </c>
      <c r="AR14" s="143">
        <f>+AI14+AO14+AU14+AC14+W14+Q14+K14+E14</f>
        <v>0</v>
      </c>
      <c r="AS14" s="141" t="s">
        <v>262</v>
      </c>
      <c r="AT14" s="148" t="s">
        <v>263</v>
      </c>
      <c r="AU14" s="143"/>
      <c r="AW14" s="143">
        <v>10000</v>
      </c>
      <c r="AX14" s="143">
        <f>+AO14+AU14+BA14+AI14+AC14+W14+Q14+K14+E14</f>
        <v>0</v>
      </c>
      <c r="AY14" s="141" t="s">
        <v>262</v>
      </c>
      <c r="AZ14" s="148" t="s">
        <v>263</v>
      </c>
      <c r="BA14" s="143"/>
      <c r="BC14" s="143">
        <v>10000</v>
      </c>
      <c r="BD14" s="143">
        <f t="shared" si="7"/>
        <v>0</v>
      </c>
      <c r="BE14" s="141" t="s">
        <v>262</v>
      </c>
      <c r="BF14" s="148" t="s">
        <v>263</v>
      </c>
      <c r="BG14" s="143"/>
      <c r="BI14" s="143">
        <v>10000</v>
      </c>
      <c r="BJ14" s="143">
        <f aca="true" t="shared" si="9" ref="BJ14:BJ31">+BA14+BG14+BM14+AU14+AO14+AI14+AC14+W14+Q14+K14+E14</f>
        <v>0</v>
      </c>
      <c r="BK14" s="141" t="s">
        <v>262</v>
      </c>
      <c r="BL14" s="148" t="s">
        <v>263</v>
      </c>
      <c r="BM14" s="143"/>
      <c r="BO14" s="143">
        <v>10000</v>
      </c>
      <c r="BP14" s="143">
        <f t="shared" si="8"/>
        <v>0</v>
      </c>
      <c r="BQ14" s="141" t="s">
        <v>262</v>
      </c>
      <c r="BR14" s="148" t="s">
        <v>263</v>
      </c>
      <c r="BS14" s="143"/>
    </row>
    <row r="15" spans="1:71" ht="24.75" customHeight="1">
      <c r="A15" s="146">
        <v>18570000</v>
      </c>
      <c r="B15" s="143">
        <f t="shared" si="0"/>
        <v>1441741.87</v>
      </c>
      <c r="C15" s="141" t="s">
        <v>264</v>
      </c>
      <c r="D15" s="148" t="s">
        <v>265</v>
      </c>
      <c r="E15" s="146">
        <f>700614.76+189492.3+280775.12+270859.69</f>
        <v>1441741.87</v>
      </c>
      <c r="F15" s="152">
        <f>700614.76+189492.3+280775.12+270859.69</f>
        <v>1441741.87</v>
      </c>
      <c r="G15" s="146">
        <v>18570000</v>
      </c>
      <c r="H15" s="143">
        <f t="shared" si="1"/>
        <v>4440668.75</v>
      </c>
      <c r="I15" s="141" t="s">
        <v>264</v>
      </c>
      <c r="J15" s="148" t="s">
        <v>265</v>
      </c>
      <c r="K15" s="146">
        <v>2998926.88</v>
      </c>
      <c r="M15" s="146">
        <v>18570000</v>
      </c>
      <c r="N15" s="143">
        <f t="shared" si="2"/>
        <v>5225310.63</v>
      </c>
      <c r="O15" s="141" t="s">
        <v>264</v>
      </c>
      <c r="P15" s="148" t="s">
        <v>265</v>
      </c>
      <c r="Q15" s="146">
        <v>784641.8799999999</v>
      </c>
      <c r="S15" s="146">
        <v>18570000</v>
      </c>
      <c r="T15" s="143">
        <f t="shared" si="3"/>
        <v>7955488.87</v>
      </c>
      <c r="U15" s="141" t="s">
        <v>264</v>
      </c>
      <c r="V15" s="148" t="s">
        <v>265</v>
      </c>
      <c r="W15" s="146">
        <v>2730178.24</v>
      </c>
      <c r="Y15" s="146">
        <v>18570000</v>
      </c>
      <c r="Z15" s="143">
        <f t="shared" si="4"/>
        <v>9103794.780000001</v>
      </c>
      <c r="AA15" s="141" t="s">
        <v>264</v>
      </c>
      <c r="AB15" s="148" t="s">
        <v>265</v>
      </c>
      <c r="AC15" s="146">
        <v>1148305.91</v>
      </c>
      <c r="AE15" s="146">
        <v>18570000</v>
      </c>
      <c r="AF15" s="143">
        <f t="shared" si="5"/>
        <v>11533947.030000001</v>
      </c>
      <c r="AG15" s="141" t="s">
        <v>264</v>
      </c>
      <c r="AH15" s="148" t="s">
        <v>265</v>
      </c>
      <c r="AI15" s="146">
        <v>2430152.25</v>
      </c>
      <c r="AK15" s="146">
        <v>18570000</v>
      </c>
      <c r="AL15" s="143">
        <f t="shared" si="6"/>
        <v>12470909.46</v>
      </c>
      <c r="AM15" s="141" t="s">
        <v>264</v>
      </c>
      <c r="AN15" s="148" t="s">
        <v>265</v>
      </c>
      <c r="AO15" s="146">
        <v>936962.43</v>
      </c>
      <c r="AQ15" s="146">
        <v>18570000</v>
      </c>
      <c r="AR15" s="143">
        <f aca="true" t="shared" si="10" ref="AR15:AR33">+AI15+AO15+AU15+AC15+W15+Q15+K15+E15</f>
        <v>15485438.760000002</v>
      </c>
      <c r="AS15" s="141" t="s">
        <v>264</v>
      </c>
      <c r="AT15" s="148" t="s">
        <v>265</v>
      </c>
      <c r="AU15" s="146">
        <v>3014529.3</v>
      </c>
      <c r="AW15" s="146">
        <v>18570000</v>
      </c>
      <c r="AX15" s="143">
        <f>+AO15+AU15+BA15+AI15+AC15+W15+Q15+K15+E15</f>
        <v>18315540.3</v>
      </c>
      <c r="AY15" s="141" t="s">
        <v>264</v>
      </c>
      <c r="AZ15" s="148" t="s">
        <v>265</v>
      </c>
      <c r="BA15" s="146">
        <v>2830101.54</v>
      </c>
      <c r="BC15" s="146">
        <v>18570000</v>
      </c>
      <c r="BD15" s="143">
        <f t="shared" si="7"/>
        <v>19335273.46</v>
      </c>
      <c r="BE15" s="141" t="s">
        <v>264</v>
      </c>
      <c r="BF15" s="148" t="s">
        <v>265</v>
      </c>
      <c r="BG15" s="146">
        <v>1019733.16</v>
      </c>
      <c r="BI15" s="146">
        <v>18570000</v>
      </c>
      <c r="BJ15" s="143">
        <f t="shared" si="9"/>
        <v>22371244.88</v>
      </c>
      <c r="BK15" s="141" t="s">
        <v>264</v>
      </c>
      <c r="BL15" s="148" t="s">
        <v>265</v>
      </c>
      <c r="BM15" s="146">
        <v>3035971.42</v>
      </c>
      <c r="BO15" s="146">
        <v>18570000</v>
      </c>
      <c r="BP15" s="143">
        <f t="shared" si="8"/>
        <v>22371244.88</v>
      </c>
      <c r="BQ15" s="141" t="s">
        <v>264</v>
      </c>
      <c r="BR15" s="148" t="s">
        <v>265</v>
      </c>
      <c r="BS15" s="146"/>
    </row>
    <row r="16" spans="1:71" ht="24.75" customHeight="1">
      <c r="A16" s="146">
        <v>20000000</v>
      </c>
      <c r="B16" s="143">
        <f t="shared" si="0"/>
        <v>0</v>
      </c>
      <c r="C16" s="141" t="s">
        <v>266</v>
      </c>
      <c r="D16" s="148" t="s">
        <v>267</v>
      </c>
      <c r="E16" s="146"/>
      <c r="F16" s="151"/>
      <c r="G16" s="146">
        <v>20000000</v>
      </c>
      <c r="H16" s="143">
        <f t="shared" si="1"/>
        <v>1709490</v>
      </c>
      <c r="I16" s="141" t="s">
        <v>266</v>
      </c>
      <c r="J16" s="148" t="s">
        <v>267</v>
      </c>
      <c r="K16" s="146">
        <v>1709490</v>
      </c>
      <c r="M16" s="146">
        <v>20000000</v>
      </c>
      <c r="N16" s="143">
        <f t="shared" si="2"/>
        <v>9948097</v>
      </c>
      <c r="O16" s="141" t="s">
        <v>266</v>
      </c>
      <c r="P16" s="148" t="s">
        <v>267</v>
      </c>
      <c r="Q16" s="146">
        <v>8238607</v>
      </c>
      <c r="S16" s="146">
        <v>20000000</v>
      </c>
      <c r="T16" s="143">
        <f t="shared" si="3"/>
        <v>11706337</v>
      </c>
      <c r="U16" s="141" t="s">
        <v>266</v>
      </c>
      <c r="V16" s="148" t="s">
        <v>267</v>
      </c>
      <c r="W16" s="146">
        <v>1758240</v>
      </c>
      <c r="Y16" s="146">
        <v>20000000</v>
      </c>
      <c r="Z16" s="143">
        <f t="shared" si="4"/>
        <v>11706337</v>
      </c>
      <c r="AA16" s="141" t="s">
        <v>266</v>
      </c>
      <c r="AB16" s="148" t="s">
        <v>267</v>
      </c>
      <c r="AC16" s="146"/>
      <c r="AE16" s="146">
        <v>20000000</v>
      </c>
      <c r="AF16" s="143">
        <f t="shared" si="5"/>
        <v>16343813</v>
      </c>
      <c r="AG16" s="141" t="s">
        <v>266</v>
      </c>
      <c r="AH16" s="148" t="s">
        <v>267</v>
      </c>
      <c r="AI16" s="146">
        <v>4637476</v>
      </c>
      <c r="AK16" s="146">
        <v>20000000</v>
      </c>
      <c r="AL16" s="143">
        <f t="shared" si="6"/>
        <v>18026303</v>
      </c>
      <c r="AM16" s="141" t="s">
        <v>266</v>
      </c>
      <c r="AN16" s="148" t="s">
        <v>267</v>
      </c>
      <c r="AO16" s="146">
        <v>1682490</v>
      </c>
      <c r="AQ16" s="146">
        <v>20000000</v>
      </c>
      <c r="AR16" s="143">
        <f t="shared" si="10"/>
        <v>18026303</v>
      </c>
      <c r="AS16" s="141" t="s">
        <v>266</v>
      </c>
      <c r="AT16" s="148" t="s">
        <v>267</v>
      </c>
      <c r="AU16" s="146"/>
      <c r="AW16" s="146">
        <v>20000000</v>
      </c>
      <c r="AX16" s="143">
        <f aca="true" t="shared" si="11" ref="AX16:AX25">+AO16+AU16+BA16+AI16+AC16+W16+Q16+K16+E16</f>
        <v>18026303</v>
      </c>
      <c r="AY16" s="141" t="s">
        <v>266</v>
      </c>
      <c r="AZ16" s="148" t="s">
        <v>267</v>
      </c>
      <c r="BA16" s="146"/>
      <c r="BC16" s="146">
        <v>20000000</v>
      </c>
      <c r="BD16" s="143">
        <f t="shared" si="7"/>
        <v>19709593</v>
      </c>
      <c r="BE16" s="141" t="s">
        <v>266</v>
      </c>
      <c r="BF16" s="148" t="s">
        <v>267</v>
      </c>
      <c r="BG16" s="146">
        <v>1683290</v>
      </c>
      <c r="BI16" s="146">
        <v>20000000</v>
      </c>
      <c r="BJ16" s="143">
        <f t="shared" si="9"/>
        <v>19709593</v>
      </c>
      <c r="BK16" s="141" t="s">
        <v>266</v>
      </c>
      <c r="BL16" s="148" t="s">
        <v>267</v>
      </c>
      <c r="BM16" s="146"/>
      <c r="BO16" s="146">
        <v>20000000</v>
      </c>
      <c r="BP16" s="143">
        <f t="shared" si="8"/>
        <v>19709593</v>
      </c>
      <c r="BQ16" s="141" t="s">
        <v>266</v>
      </c>
      <c r="BR16" s="148" t="s">
        <v>267</v>
      </c>
      <c r="BS16" s="146"/>
    </row>
    <row r="17" spans="1:71" ht="24.75" customHeight="1">
      <c r="A17" s="146"/>
      <c r="B17" s="143">
        <f t="shared" si="0"/>
        <v>1143155</v>
      </c>
      <c r="C17" s="141" t="s">
        <v>268</v>
      </c>
      <c r="D17" s="148"/>
      <c r="E17" s="146">
        <v>1143155</v>
      </c>
      <c r="F17" s="151">
        <v>1143155</v>
      </c>
      <c r="G17" s="146"/>
      <c r="H17" s="143">
        <f t="shared" si="1"/>
        <v>1143155</v>
      </c>
      <c r="I17" s="141" t="s">
        <v>268</v>
      </c>
      <c r="J17" s="148"/>
      <c r="K17" s="146"/>
      <c r="M17" s="146"/>
      <c r="N17" s="143">
        <f t="shared" si="2"/>
        <v>1143155</v>
      </c>
      <c r="O17" s="141" t="s">
        <v>268</v>
      </c>
      <c r="P17" s="148"/>
      <c r="Q17" s="146"/>
      <c r="S17" s="146"/>
      <c r="T17" s="143">
        <f t="shared" si="3"/>
        <v>1143155</v>
      </c>
      <c r="U17" s="141" t="s">
        <v>268</v>
      </c>
      <c r="V17" s="148"/>
      <c r="W17" s="146"/>
      <c r="Y17" s="146"/>
      <c r="Z17" s="143">
        <f t="shared" si="4"/>
        <v>1143155</v>
      </c>
      <c r="AA17" s="141" t="s">
        <v>268</v>
      </c>
      <c r="AB17" s="148"/>
      <c r="AC17" s="146"/>
      <c r="AE17" s="146"/>
      <c r="AF17" s="143">
        <f t="shared" si="5"/>
        <v>4081575</v>
      </c>
      <c r="AG17" s="141" t="s">
        <v>268</v>
      </c>
      <c r="AH17" s="148"/>
      <c r="AI17" s="146">
        <v>2938420</v>
      </c>
      <c r="AK17" s="146"/>
      <c r="AL17" s="143">
        <f t="shared" si="6"/>
        <v>5180663</v>
      </c>
      <c r="AM17" s="141" t="s">
        <v>268</v>
      </c>
      <c r="AN17" s="148"/>
      <c r="AO17" s="146">
        <f>1996588-897500</f>
        <v>1099088</v>
      </c>
      <c r="AQ17" s="146"/>
      <c r="AR17" s="143">
        <f t="shared" si="10"/>
        <v>6542563</v>
      </c>
      <c r="AS17" s="141" t="s">
        <v>268</v>
      </c>
      <c r="AT17" s="148"/>
      <c r="AU17" s="146">
        <f>252800+1109100</f>
        <v>1361900</v>
      </c>
      <c r="AW17" s="146"/>
      <c r="AX17" s="143">
        <f t="shared" si="11"/>
        <v>6542563</v>
      </c>
      <c r="AY17" s="141" t="s">
        <v>268</v>
      </c>
      <c r="AZ17" s="148"/>
      <c r="BA17" s="146"/>
      <c r="BC17" s="146"/>
      <c r="BD17" s="143">
        <f t="shared" si="7"/>
        <v>6542563</v>
      </c>
      <c r="BE17" s="141" t="s">
        <v>268</v>
      </c>
      <c r="BF17" s="148"/>
      <c r="BG17" s="146"/>
      <c r="BI17" s="146"/>
      <c r="BJ17" s="143">
        <f t="shared" si="9"/>
        <v>6542563</v>
      </c>
      <c r="BK17" s="141" t="s">
        <v>268</v>
      </c>
      <c r="BL17" s="148"/>
      <c r="BM17" s="146"/>
      <c r="BO17" s="146"/>
      <c r="BP17" s="143">
        <f t="shared" si="8"/>
        <v>6542563</v>
      </c>
      <c r="BQ17" s="141" t="s">
        <v>268</v>
      </c>
      <c r="BR17" s="148"/>
      <c r="BS17" s="146"/>
    </row>
    <row r="18" spans="1:71" ht="24.75" customHeight="1">
      <c r="A18" s="146"/>
      <c r="B18" s="143">
        <f t="shared" si="0"/>
        <v>0</v>
      </c>
      <c r="C18" s="141" t="s">
        <v>269</v>
      </c>
      <c r="D18" s="148" t="s">
        <v>270</v>
      </c>
      <c r="E18" s="146"/>
      <c r="F18" s="151"/>
      <c r="G18" s="146"/>
      <c r="H18" s="143">
        <f t="shared" si="1"/>
        <v>4696920</v>
      </c>
      <c r="I18" s="141" t="s">
        <v>269</v>
      </c>
      <c r="J18" s="148" t="s">
        <v>270</v>
      </c>
      <c r="K18" s="146">
        <v>4696920</v>
      </c>
      <c r="M18" s="146"/>
      <c r="N18" s="143">
        <f t="shared" si="2"/>
        <v>4696920</v>
      </c>
      <c r="O18" s="141" t="s">
        <v>269</v>
      </c>
      <c r="P18" s="148" t="s">
        <v>270</v>
      </c>
      <c r="Q18" s="146"/>
      <c r="S18" s="146"/>
      <c r="T18" s="143">
        <f t="shared" si="3"/>
        <v>7452320</v>
      </c>
      <c r="U18" s="141" t="s">
        <v>269</v>
      </c>
      <c r="V18" s="148" t="s">
        <v>270</v>
      </c>
      <c r="W18" s="146">
        <v>2755400</v>
      </c>
      <c r="Y18" s="146"/>
      <c r="Z18" s="143">
        <f t="shared" si="4"/>
        <v>7831520</v>
      </c>
      <c r="AA18" s="141" t="s">
        <v>269</v>
      </c>
      <c r="AB18" s="148" t="s">
        <v>270</v>
      </c>
      <c r="AC18" s="146">
        <v>379200</v>
      </c>
      <c r="AE18" s="146"/>
      <c r="AF18" s="143">
        <f t="shared" si="5"/>
        <v>8331210</v>
      </c>
      <c r="AG18" s="141" t="s">
        <v>269</v>
      </c>
      <c r="AH18" s="148" t="s">
        <v>270</v>
      </c>
      <c r="AI18" s="146">
        <v>499690</v>
      </c>
      <c r="AK18" s="146"/>
      <c r="AL18" s="143">
        <f t="shared" si="6"/>
        <v>9228710</v>
      </c>
      <c r="AM18" s="141" t="s">
        <v>269</v>
      </c>
      <c r="AN18" s="148" t="s">
        <v>270</v>
      </c>
      <c r="AO18" s="146">
        <v>897500</v>
      </c>
      <c r="AQ18" s="146"/>
      <c r="AR18" s="143">
        <f t="shared" si="10"/>
        <v>10126210</v>
      </c>
      <c r="AS18" s="141" t="s">
        <v>269</v>
      </c>
      <c r="AT18" s="148" t="s">
        <v>270</v>
      </c>
      <c r="AU18" s="146">
        <v>897500</v>
      </c>
      <c r="AW18" s="146"/>
      <c r="AX18" s="143">
        <f t="shared" si="11"/>
        <v>11280975.48</v>
      </c>
      <c r="AY18" s="141" t="s">
        <v>269</v>
      </c>
      <c r="AZ18" s="148" t="s">
        <v>270</v>
      </c>
      <c r="BA18" s="146">
        <v>1154765.48</v>
      </c>
      <c r="BC18" s="146"/>
      <c r="BD18" s="143">
        <f t="shared" si="7"/>
        <v>14344875.48</v>
      </c>
      <c r="BE18" s="141" t="s">
        <v>269</v>
      </c>
      <c r="BF18" s="148" t="s">
        <v>270</v>
      </c>
      <c r="BG18" s="146">
        <v>3063900</v>
      </c>
      <c r="BI18" s="146"/>
      <c r="BJ18" s="143">
        <f t="shared" si="9"/>
        <v>14552805.48</v>
      </c>
      <c r="BK18" s="141" t="s">
        <v>269</v>
      </c>
      <c r="BL18" s="148" t="s">
        <v>270</v>
      </c>
      <c r="BM18" s="146">
        <v>207930</v>
      </c>
      <c r="BO18" s="146"/>
      <c r="BP18" s="143">
        <f t="shared" si="8"/>
        <v>14552805.48</v>
      </c>
      <c r="BQ18" s="141" t="s">
        <v>269</v>
      </c>
      <c r="BR18" s="148" t="s">
        <v>270</v>
      </c>
      <c r="BS18" s="146"/>
    </row>
    <row r="19" spans="1:71" ht="24.75" customHeight="1">
      <c r="A19" s="146"/>
      <c r="B19" s="143">
        <f t="shared" si="0"/>
        <v>0</v>
      </c>
      <c r="C19" s="141" t="s">
        <v>26</v>
      </c>
      <c r="D19" s="148"/>
      <c r="E19" s="146"/>
      <c r="F19" s="151"/>
      <c r="G19" s="146"/>
      <c r="H19" s="143">
        <f t="shared" si="1"/>
        <v>0</v>
      </c>
      <c r="I19" s="141" t="s">
        <v>26</v>
      </c>
      <c r="J19" s="148"/>
      <c r="K19" s="146"/>
      <c r="M19" s="146"/>
      <c r="N19" s="143">
        <f t="shared" si="2"/>
        <v>0</v>
      </c>
      <c r="O19" s="141" t="s">
        <v>26</v>
      </c>
      <c r="P19" s="148"/>
      <c r="Q19" s="146"/>
      <c r="S19" s="146"/>
      <c r="T19" s="143">
        <f t="shared" si="3"/>
        <v>0</v>
      </c>
      <c r="U19" s="141" t="s">
        <v>26</v>
      </c>
      <c r="V19" s="148"/>
      <c r="W19" s="146"/>
      <c r="Y19" s="146"/>
      <c r="Z19" s="143">
        <f t="shared" si="4"/>
        <v>0</v>
      </c>
      <c r="AA19" s="141" t="s">
        <v>26</v>
      </c>
      <c r="AB19" s="148"/>
      <c r="AC19" s="146"/>
      <c r="AE19" s="146"/>
      <c r="AF19" s="143">
        <f t="shared" si="5"/>
        <v>0</v>
      </c>
      <c r="AG19" s="141" t="s">
        <v>26</v>
      </c>
      <c r="AH19" s="148"/>
      <c r="AI19" s="146"/>
      <c r="AK19" s="146"/>
      <c r="AL19" s="143">
        <f t="shared" si="6"/>
        <v>0</v>
      </c>
      <c r="AM19" s="141" t="s">
        <v>26</v>
      </c>
      <c r="AN19" s="148"/>
      <c r="AO19" s="146"/>
      <c r="AQ19" s="146"/>
      <c r="AR19" s="143">
        <f t="shared" si="10"/>
        <v>0</v>
      </c>
      <c r="AS19" s="141" t="s">
        <v>26</v>
      </c>
      <c r="AT19" s="148"/>
      <c r="AU19" s="146"/>
      <c r="AW19" s="146"/>
      <c r="AX19" s="143">
        <f t="shared" si="11"/>
        <v>0</v>
      </c>
      <c r="AY19" s="141" t="s">
        <v>26</v>
      </c>
      <c r="AZ19" s="148"/>
      <c r="BA19" s="146"/>
      <c r="BC19" s="146"/>
      <c r="BD19" s="143">
        <f t="shared" si="7"/>
        <v>0</v>
      </c>
      <c r="BE19" s="141" t="s">
        <v>26</v>
      </c>
      <c r="BF19" s="148"/>
      <c r="BG19" s="146"/>
      <c r="BI19" s="146"/>
      <c r="BJ19" s="143">
        <f t="shared" si="9"/>
        <v>0</v>
      </c>
      <c r="BK19" s="141" t="s">
        <v>26</v>
      </c>
      <c r="BL19" s="148"/>
      <c r="BM19" s="146"/>
      <c r="BO19" s="146"/>
      <c r="BP19" s="143">
        <f t="shared" si="8"/>
        <v>0</v>
      </c>
      <c r="BQ19" s="141" t="s">
        <v>26</v>
      </c>
      <c r="BR19" s="148"/>
      <c r="BS19" s="146"/>
    </row>
    <row r="20" spans="1:71" ht="24.75" customHeight="1">
      <c r="A20" s="146"/>
      <c r="B20" s="143">
        <f t="shared" si="0"/>
        <v>0</v>
      </c>
      <c r="C20" s="141" t="s">
        <v>271</v>
      </c>
      <c r="D20" s="148"/>
      <c r="E20" s="146"/>
      <c r="F20" s="151"/>
      <c r="G20" s="146"/>
      <c r="H20" s="143">
        <f t="shared" si="1"/>
        <v>0</v>
      </c>
      <c r="I20" s="141" t="s">
        <v>271</v>
      </c>
      <c r="J20" s="148"/>
      <c r="K20" s="146"/>
      <c r="M20" s="146"/>
      <c r="N20" s="143">
        <f t="shared" si="2"/>
        <v>0</v>
      </c>
      <c r="O20" s="141" t="s">
        <v>271</v>
      </c>
      <c r="P20" s="148"/>
      <c r="Q20" s="146"/>
      <c r="S20" s="146"/>
      <c r="T20" s="143">
        <f t="shared" si="3"/>
        <v>0</v>
      </c>
      <c r="U20" s="141" t="s">
        <v>271</v>
      </c>
      <c r="V20" s="148"/>
      <c r="W20" s="146"/>
      <c r="Y20" s="146"/>
      <c r="Z20" s="143">
        <f t="shared" si="4"/>
        <v>0</v>
      </c>
      <c r="AA20" s="141" t="s">
        <v>271</v>
      </c>
      <c r="AB20" s="148"/>
      <c r="AC20" s="146"/>
      <c r="AE20" s="146"/>
      <c r="AF20" s="143">
        <f t="shared" si="5"/>
        <v>0</v>
      </c>
      <c r="AG20" s="141" t="s">
        <v>271</v>
      </c>
      <c r="AH20" s="148"/>
      <c r="AI20" s="146"/>
      <c r="AK20" s="146"/>
      <c r="AL20" s="143">
        <f t="shared" si="6"/>
        <v>0</v>
      </c>
      <c r="AM20" s="141" t="s">
        <v>271</v>
      </c>
      <c r="AN20" s="148"/>
      <c r="AO20" s="146"/>
      <c r="AQ20" s="146"/>
      <c r="AR20" s="143">
        <f t="shared" si="10"/>
        <v>0</v>
      </c>
      <c r="AS20" s="141" t="s">
        <v>271</v>
      </c>
      <c r="AT20" s="148"/>
      <c r="AU20" s="146"/>
      <c r="AW20" s="146"/>
      <c r="AX20" s="143">
        <f t="shared" si="11"/>
        <v>0</v>
      </c>
      <c r="AY20" s="141" t="s">
        <v>271</v>
      </c>
      <c r="AZ20" s="148"/>
      <c r="BA20" s="146"/>
      <c r="BC20" s="146"/>
      <c r="BD20" s="143">
        <f t="shared" si="7"/>
        <v>0</v>
      </c>
      <c r="BE20" s="141" t="s">
        <v>271</v>
      </c>
      <c r="BF20" s="148"/>
      <c r="BG20" s="146"/>
      <c r="BI20" s="146"/>
      <c r="BJ20" s="143">
        <f t="shared" si="9"/>
        <v>0</v>
      </c>
      <c r="BK20" s="141" t="s">
        <v>271</v>
      </c>
      <c r="BL20" s="148"/>
      <c r="BM20" s="146"/>
      <c r="BO20" s="146"/>
      <c r="BP20" s="143">
        <f t="shared" si="8"/>
        <v>0</v>
      </c>
      <c r="BQ20" s="141" t="s">
        <v>271</v>
      </c>
      <c r="BR20" s="148"/>
      <c r="BS20" s="146"/>
    </row>
    <row r="21" spans="1:71" ht="24.75" customHeight="1">
      <c r="A21" s="146"/>
      <c r="B21" s="143">
        <f t="shared" si="0"/>
        <v>24303.45</v>
      </c>
      <c r="C21" s="141" t="s">
        <v>272</v>
      </c>
      <c r="D21" s="148"/>
      <c r="E21" s="146">
        <v>24303.45</v>
      </c>
      <c r="F21" s="151" t="s">
        <v>273</v>
      </c>
      <c r="G21" s="146"/>
      <c r="H21" s="143">
        <f t="shared" si="1"/>
        <v>46593.46</v>
      </c>
      <c r="I21" s="141" t="s">
        <v>272</v>
      </c>
      <c r="J21" s="148"/>
      <c r="K21" s="146">
        <v>22290.01</v>
      </c>
      <c r="M21" s="146"/>
      <c r="N21" s="143">
        <f t="shared" si="2"/>
        <v>173284.8</v>
      </c>
      <c r="O21" s="141" t="s">
        <v>272</v>
      </c>
      <c r="P21" s="148"/>
      <c r="Q21" s="146">
        <v>126691.34</v>
      </c>
      <c r="S21" s="146"/>
      <c r="T21" s="143">
        <f t="shared" si="3"/>
        <v>283589.44</v>
      </c>
      <c r="U21" s="141" t="s">
        <v>272</v>
      </c>
      <c r="V21" s="148"/>
      <c r="W21" s="146">
        <v>110304.64</v>
      </c>
      <c r="Y21" s="146"/>
      <c r="Z21" s="143">
        <f t="shared" si="4"/>
        <v>346889.86</v>
      </c>
      <c r="AA21" s="141" t="s">
        <v>272</v>
      </c>
      <c r="AB21" s="148"/>
      <c r="AC21" s="146">
        <v>63300.42</v>
      </c>
      <c r="AE21" s="146"/>
      <c r="AF21" s="143">
        <f t="shared" si="5"/>
        <v>412819.59</v>
      </c>
      <c r="AG21" s="141" t="s">
        <v>272</v>
      </c>
      <c r="AH21" s="148"/>
      <c r="AI21" s="146">
        <v>65929.73</v>
      </c>
      <c r="AK21" s="146"/>
      <c r="AL21" s="143">
        <f t="shared" si="6"/>
        <v>549991.3099999999</v>
      </c>
      <c r="AM21" s="141" t="s">
        <v>272</v>
      </c>
      <c r="AN21" s="148"/>
      <c r="AO21" s="146">
        <v>137171.72</v>
      </c>
      <c r="AQ21" s="146"/>
      <c r="AR21" s="143">
        <f t="shared" si="10"/>
        <v>689294.6699999999</v>
      </c>
      <c r="AS21" s="141" t="s">
        <v>272</v>
      </c>
      <c r="AT21" s="148"/>
      <c r="AU21" s="146">
        <v>139303.36</v>
      </c>
      <c r="AW21" s="146"/>
      <c r="AX21" s="143">
        <f t="shared" si="11"/>
        <v>792127.5499999998</v>
      </c>
      <c r="AY21" s="141" t="s">
        <v>272</v>
      </c>
      <c r="AZ21" s="148"/>
      <c r="BA21" s="146">
        <v>102832.88</v>
      </c>
      <c r="BC21" s="146"/>
      <c r="BD21" s="143">
        <f t="shared" si="7"/>
        <v>972614.11</v>
      </c>
      <c r="BE21" s="141" t="s">
        <v>272</v>
      </c>
      <c r="BF21" s="148"/>
      <c r="BG21" s="146">
        <v>180486.56</v>
      </c>
      <c r="BI21" s="146"/>
      <c r="BJ21" s="143">
        <f t="shared" si="9"/>
        <v>1065875.29</v>
      </c>
      <c r="BK21" s="141" t="s">
        <v>272</v>
      </c>
      <c r="BL21" s="148"/>
      <c r="BM21" s="146">
        <v>93261.18</v>
      </c>
      <c r="BO21" s="146"/>
      <c r="BP21" s="143">
        <f t="shared" si="8"/>
        <v>1065875.29</v>
      </c>
      <c r="BQ21" s="141" t="s">
        <v>272</v>
      </c>
      <c r="BR21" s="148"/>
      <c r="BS21" s="146"/>
    </row>
    <row r="22" spans="1:71" ht="24.75" customHeight="1">
      <c r="A22" s="146"/>
      <c r="B22" s="143">
        <f t="shared" si="0"/>
        <v>0</v>
      </c>
      <c r="C22" s="141" t="s">
        <v>274</v>
      </c>
      <c r="D22" s="148"/>
      <c r="E22" s="146"/>
      <c r="F22" s="151"/>
      <c r="G22" s="146"/>
      <c r="H22" s="143">
        <f t="shared" si="1"/>
        <v>438</v>
      </c>
      <c r="I22" s="141" t="s">
        <v>274</v>
      </c>
      <c r="J22" s="148"/>
      <c r="K22" s="153">
        <v>438</v>
      </c>
      <c r="M22" s="146"/>
      <c r="N22" s="143">
        <f t="shared" si="2"/>
        <v>438</v>
      </c>
      <c r="O22" s="141" t="s">
        <v>274</v>
      </c>
      <c r="P22" s="148"/>
      <c r="Q22" s="153"/>
      <c r="S22" s="146"/>
      <c r="T22" s="143">
        <f t="shared" si="3"/>
        <v>438</v>
      </c>
      <c r="U22" s="141" t="s">
        <v>274</v>
      </c>
      <c r="V22" s="148"/>
      <c r="W22" s="153"/>
      <c r="Y22" s="146"/>
      <c r="Z22" s="143">
        <f t="shared" si="4"/>
        <v>438</v>
      </c>
      <c r="AA22" s="141" t="s">
        <v>274</v>
      </c>
      <c r="AB22" s="148"/>
      <c r="AC22" s="153"/>
      <c r="AE22" s="146"/>
      <c r="AF22" s="143">
        <f t="shared" si="5"/>
        <v>438</v>
      </c>
      <c r="AG22" s="141" t="s">
        <v>274</v>
      </c>
      <c r="AH22" s="148"/>
      <c r="AI22" s="153"/>
      <c r="AK22" s="146"/>
      <c r="AL22" s="143">
        <f t="shared" si="6"/>
        <v>6279.17</v>
      </c>
      <c r="AM22" s="141" t="s">
        <v>274</v>
      </c>
      <c r="AN22" s="148"/>
      <c r="AO22" s="153">
        <v>5841.17</v>
      </c>
      <c r="AQ22" s="146"/>
      <c r="AR22" s="143">
        <f t="shared" si="10"/>
        <v>9354.17</v>
      </c>
      <c r="AS22" s="141" t="s">
        <v>274</v>
      </c>
      <c r="AT22" s="148"/>
      <c r="AU22" s="153">
        <v>3075</v>
      </c>
      <c r="AW22" s="146"/>
      <c r="AX22" s="143">
        <f t="shared" si="11"/>
        <v>9354.17</v>
      </c>
      <c r="AY22" s="141" t="s">
        <v>274</v>
      </c>
      <c r="AZ22" s="148"/>
      <c r="BA22" s="153"/>
      <c r="BC22" s="146"/>
      <c r="BD22" s="143">
        <f t="shared" si="7"/>
        <v>9354.17</v>
      </c>
      <c r="BE22" s="141" t="s">
        <v>274</v>
      </c>
      <c r="BF22" s="148"/>
      <c r="BG22" s="153"/>
      <c r="BI22" s="146"/>
      <c r="BJ22" s="143">
        <f t="shared" si="9"/>
        <v>9354.17</v>
      </c>
      <c r="BK22" s="141" t="s">
        <v>274</v>
      </c>
      <c r="BL22" s="148"/>
      <c r="BM22" s="153"/>
      <c r="BO22" s="146"/>
      <c r="BP22" s="143">
        <f t="shared" si="8"/>
        <v>9354.17</v>
      </c>
      <c r="BQ22" s="141" t="s">
        <v>274</v>
      </c>
      <c r="BR22" s="148"/>
      <c r="BS22" s="153"/>
    </row>
    <row r="23" spans="1:71" ht="24.75" customHeight="1">
      <c r="A23" s="146"/>
      <c r="B23" s="143"/>
      <c r="C23" s="141"/>
      <c r="D23" s="148"/>
      <c r="E23" s="146"/>
      <c r="F23" s="151"/>
      <c r="G23" s="146"/>
      <c r="H23" s="143">
        <f t="shared" si="1"/>
        <v>7000</v>
      </c>
      <c r="I23" s="141" t="s">
        <v>275</v>
      </c>
      <c r="J23" s="148"/>
      <c r="K23" s="153">
        <v>7000</v>
      </c>
      <c r="M23" s="146"/>
      <c r="N23" s="143">
        <f t="shared" si="2"/>
        <v>7000</v>
      </c>
      <c r="O23" s="141" t="s">
        <v>275</v>
      </c>
      <c r="P23" s="148"/>
      <c r="Q23" s="153"/>
      <c r="S23" s="146"/>
      <c r="T23" s="143">
        <f t="shared" si="3"/>
        <v>7000</v>
      </c>
      <c r="U23" s="141" t="s">
        <v>275</v>
      </c>
      <c r="V23" s="148"/>
      <c r="W23" s="153"/>
      <c r="Y23" s="146"/>
      <c r="Z23" s="143">
        <f t="shared" si="4"/>
        <v>7000</v>
      </c>
      <c r="AA23" s="141" t="s">
        <v>275</v>
      </c>
      <c r="AB23" s="148"/>
      <c r="AC23" s="153"/>
      <c r="AE23" s="146"/>
      <c r="AF23" s="143">
        <f t="shared" si="5"/>
        <v>7000</v>
      </c>
      <c r="AG23" s="141" t="s">
        <v>275</v>
      </c>
      <c r="AH23" s="148"/>
      <c r="AI23" s="153"/>
      <c r="AK23" s="146"/>
      <c r="AL23" s="143">
        <f t="shared" si="6"/>
        <v>43850</v>
      </c>
      <c r="AM23" s="141" t="s">
        <v>275</v>
      </c>
      <c r="AN23" s="148"/>
      <c r="AO23" s="153">
        <v>36850</v>
      </c>
      <c r="AQ23" s="146"/>
      <c r="AR23" s="143">
        <f t="shared" si="10"/>
        <v>65106</v>
      </c>
      <c r="AS23" s="141" t="s">
        <v>275</v>
      </c>
      <c r="AT23" s="148"/>
      <c r="AU23" s="153">
        <v>21256</v>
      </c>
      <c r="AW23" s="146"/>
      <c r="AX23" s="143">
        <f t="shared" si="11"/>
        <v>65106</v>
      </c>
      <c r="AY23" s="141" t="s">
        <v>275</v>
      </c>
      <c r="AZ23" s="148"/>
      <c r="BA23" s="153"/>
      <c r="BC23" s="146"/>
      <c r="BD23" s="143">
        <f t="shared" si="7"/>
        <v>65106</v>
      </c>
      <c r="BE23" s="141" t="s">
        <v>275</v>
      </c>
      <c r="BF23" s="148"/>
      <c r="BG23" s="153"/>
      <c r="BI23" s="146"/>
      <c r="BJ23" s="143">
        <f t="shared" si="9"/>
        <v>65106</v>
      </c>
      <c r="BK23" s="141" t="s">
        <v>275</v>
      </c>
      <c r="BL23" s="148"/>
      <c r="BM23" s="153"/>
      <c r="BO23" s="146"/>
      <c r="BP23" s="143">
        <f t="shared" si="8"/>
        <v>65106</v>
      </c>
      <c r="BQ23" s="141" t="s">
        <v>275</v>
      </c>
      <c r="BR23" s="148"/>
      <c r="BS23" s="153"/>
    </row>
    <row r="24" spans="1:71" ht="24.75" customHeight="1">
      <c r="A24" s="146"/>
      <c r="B24" s="143">
        <f t="shared" si="0"/>
        <v>0</v>
      </c>
      <c r="C24" s="141" t="s">
        <v>55</v>
      </c>
      <c r="D24" s="148"/>
      <c r="E24" s="146"/>
      <c r="F24" s="151"/>
      <c r="G24" s="146"/>
      <c r="H24" s="143">
        <f t="shared" si="1"/>
        <v>0</v>
      </c>
      <c r="I24" s="141" t="s">
        <v>55</v>
      </c>
      <c r="J24" s="148"/>
      <c r="K24" s="146"/>
      <c r="M24" s="146"/>
      <c r="N24" s="143">
        <f t="shared" si="2"/>
        <v>0</v>
      </c>
      <c r="O24" s="141" t="s">
        <v>55</v>
      </c>
      <c r="P24" s="148"/>
      <c r="Q24" s="146"/>
      <c r="S24" s="146"/>
      <c r="T24" s="143">
        <f t="shared" si="3"/>
        <v>518.02</v>
      </c>
      <c r="U24" s="141" t="s">
        <v>55</v>
      </c>
      <c r="V24" s="148"/>
      <c r="W24" s="146">
        <v>518.02</v>
      </c>
      <c r="Y24" s="146"/>
      <c r="Z24" s="143">
        <f t="shared" si="4"/>
        <v>4268.02</v>
      </c>
      <c r="AA24" s="141" t="s">
        <v>55</v>
      </c>
      <c r="AB24" s="148"/>
      <c r="AC24" s="146">
        <v>3750</v>
      </c>
      <c r="AE24" s="146"/>
      <c r="AF24" s="143">
        <f t="shared" si="5"/>
        <v>8768.02</v>
      </c>
      <c r="AG24" s="141" t="s">
        <v>55</v>
      </c>
      <c r="AH24" s="148"/>
      <c r="AI24" s="146">
        <v>4500</v>
      </c>
      <c r="AK24" s="146"/>
      <c r="AL24" s="143">
        <f t="shared" si="6"/>
        <v>8768.02</v>
      </c>
      <c r="AM24" s="141" t="s">
        <v>55</v>
      </c>
      <c r="AN24" s="148"/>
      <c r="AO24" s="146"/>
      <c r="AQ24" s="146"/>
      <c r="AR24" s="143">
        <f t="shared" si="10"/>
        <v>8768.02</v>
      </c>
      <c r="AS24" s="141" t="s">
        <v>55</v>
      </c>
      <c r="AT24" s="148"/>
      <c r="AU24" s="146"/>
      <c r="AW24" s="146"/>
      <c r="AX24" s="143">
        <f t="shared" si="11"/>
        <v>8768.02</v>
      </c>
      <c r="AY24" s="141" t="s">
        <v>55</v>
      </c>
      <c r="AZ24" s="148"/>
      <c r="BA24" s="146"/>
      <c r="BC24" s="146"/>
      <c r="BD24" s="143">
        <f t="shared" si="7"/>
        <v>8768.02</v>
      </c>
      <c r="BE24" s="141" t="s">
        <v>55</v>
      </c>
      <c r="BF24" s="148"/>
      <c r="BG24" s="146"/>
      <c r="BI24" s="146"/>
      <c r="BJ24" s="143">
        <f t="shared" si="9"/>
        <v>8768.02</v>
      </c>
      <c r="BK24" s="141" t="s">
        <v>55</v>
      </c>
      <c r="BL24" s="148"/>
      <c r="BM24" s="146"/>
      <c r="BO24" s="146"/>
      <c r="BP24" s="143">
        <f t="shared" si="8"/>
        <v>8768.02</v>
      </c>
      <c r="BQ24" s="141" t="s">
        <v>55</v>
      </c>
      <c r="BR24" s="148"/>
      <c r="BS24" s="146"/>
    </row>
    <row r="25" spans="1:71" ht="24.75" customHeight="1">
      <c r="A25" s="146"/>
      <c r="B25" s="143">
        <f t="shared" si="0"/>
        <v>0</v>
      </c>
      <c r="C25" s="141" t="s">
        <v>276</v>
      </c>
      <c r="D25" s="148"/>
      <c r="E25" s="146"/>
      <c r="F25" s="151"/>
      <c r="G25" s="146"/>
      <c r="H25" s="143">
        <f t="shared" si="1"/>
        <v>194.75</v>
      </c>
      <c r="I25" s="141" t="s">
        <v>276</v>
      </c>
      <c r="J25" s="148"/>
      <c r="K25" s="146">
        <v>194.75</v>
      </c>
      <c r="M25" s="146"/>
      <c r="N25" s="143">
        <f t="shared" si="2"/>
        <v>209</v>
      </c>
      <c r="O25" s="141" t="s">
        <v>276</v>
      </c>
      <c r="P25" s="148"/>
      <c r="Q25" s="146">
        <v>14.25</v>
      </c>
      <c r="S25" s="146"/>
      <c r="T25" s="143">
        <f t="shared" si="3"/>
        <v>390.45</v>
      </c>
      <c r="U25" s="141" t="s">
        <v>276</v>
      </c>
      <c r="V25" s="148"/>
      <c r="W25" s="146">
        <v>181.45</v>
      </c>
      <c r="Y25" s="146"/>
      <c r="Z25" s="143">
        <f t="shared" si="4"/>
        <v>411.35</v>
      </c>
      <c r="AA25" s="141" t="s">
        <v>276</v>
      </c>
      <c r="AB25" s="148"/>
      <c r="AC25" s="146">
        <v>20.9</v>
      </c>
      <c r="AE25" s="146"/>
      <c r="AF25" s="143">
        <f t="shared" si="5"/>
        <v>411.35</v>
      </c>
      <c r="AG25" s="141" t="s">
        <v>276</v>
      </c>
      <c r="AH25" s="148"/>
      <c r="AI25" s="146"/>
      <c r="AK25" s="146"/>
      <c r="AL25" s="143">
        <f t="shared" si="6"/>
        <v>698.25</v>
      </c>
      <c r="AM25" s="141" t="s">
        <v>276</v>
      </c>
      <c r="AN25" s="148"/>
      <c r="AO25" s="146">
        <v>286.9</v>
      </c>
      <c r="AQ25" s="146"/>
      <c r="AR25" s="143">
        <f t="shared" si="10"/>
        <v>6130.349999999999</v>
      </c>
      <c r="AS25" s="141" t="s">
        <v>276</v>
      </c>
      <c r="AT25" s="148"/>
      <c r="AU25" s="146">
        <v>5432.1</v>
      </c>
      <c r="AW25" s="146"/>
      <c r="AX25" s="143">
        <f t="shared" si="11"/>
        <v>7316.9</v>
      </c>
      <c r="AY25" s="141" t="s">
        <v>276</v>
      </c>
      <c r="AZ25" s="148"/>
      <c r="BA25" s="146">
        <v>1186.55</v>
      </c>
      <c r="BC25" s="146"/>
      <c r="BD25" s="143">
        <f t="shared" si="7"/>
        <v>12899.1</v>
      </c>
      <c r="BE25" s="141" t="s">
        <v>276</v>
      </c>
      <c r="BF25" s="148"/>
      <c r="BG25" s="146">
        <v>5582.2</v>
      </c>
      <c r="BI25" s="146"/>
      <c r="BJ25" s="143">
        <f t="shared" si="9"/>
        <v>13374.1</v>
      </c>
      <c r="BK25" s="141" t="s">
        <v>276</v>
      </c>
      <c r="BL25" s="148"/>
      <c r="BM25" s="146">
        <v>475</v>
      </c>
      <c r="BO25" s="146"/>
      <c r="BP25" s="143">
        <f t="shared" si="8"/>
        <v>13374.1</v>
      </c>
      <c r="BQ25" s="141" t="s">
        <v>276</v>
      </c>
      <c r="BR25" s="148"/>
      <c r="BS25" s="146"/>
    </row>
    <row r="26" spans="1:71" ht="24.75" customHeight="1">
      <c r="A26" s="146"/>
      <c r="B26" s="143">
        <f t="shared" si="0"/>
        <v>4000</v>
      </c>
      <c r="C26" s="141" t="s">
        <v>277</v>
      </c>
      <c r="D26" s="148"/>
      <c r="E26" s="146">
        <v>4000</v>
      </c>
      <c r="F26" s="151"/>
      <c r="G26" s="146"/>
      <c r="H26" s="143">
        <f t="shared" si="1"/>
        <v>70816</v>
      </c>
      <c r="I26" s="141" t="s">
        <v>277</v>
      </c>
      <c r="J26" s="148"/>
      <c r="K26" s="146">
        <v>66816</v>
      </c>
      <c r="M26" s="146"/>
      <c r="N26" s="143">
        <f t="shared" si="2"/>
        <v>96446</v>
      </c>
      <c r="O26" s="141" t="s">
        <v>277</v>
      </c>
      <c r="P26" s="148"/>
      <c r="Q26" s="146">
        <v>25630</v>
      </c>
      <c r="S26" s="146"/>
      <c r="T26" s="143">
        <f t="shared" si="3"/>
        <v>161046</v>
      </c>
      <c r="U26" s="141" t="s">
        <v>277</v>
      </c>
      <c r="V26" s="148"/>
      <c r="W26" s="146">
        <v>64600</v>
      </c>
      <c r="Y26" s="146"/>
      <c r="Z26" s="154">
        <f>+Q26+W26+AC26+K26+E26+1440</f>
        <v>194806</v>
      </c>
      <c r="AA26" s="141" t="s">
        <v>277</v>
      </c>
      <c r="AB26" s="148"/>
      <c r="AC26" s="146">
        <v>32320</v>
      </c>
      <c r="AE26" s="146"/>
      <c r="AF26" s="154">
        <f>+W26+AC26+AI26+Q26+K26+1440+B26</f>
        <v>281496</v>
      </c>
      <c r="AG26" s="141" t="s">
        <v>277</v>
      </c>
      <c r="AH26" s="148"/>
      <c r="AI26" s="146">
        <v>86690</v>
      </c>
      <c r="AK26" s="146"/>
      <c r="AL26" s="154">
        <f>+AC26+AI26+AO26+W26+Q26+1440+H26</f>
        <v>391590</v>
      </c>
      <c r="AM26" s="141" t="s">
        <v>277</v>
      </c>
      <c r="AN26" s="148"/>
      <c r="AO26" s="146">
        <v>110094</v>
      </c>
      <c r="AQ26" s="146"/>
      <c r="AR26" s="154">
        <f>+AI26+AO26+AU26+AC26+W26+1440+N26</f>
        <v>463356</v>
      </c>
      <c r="AS26" s="141" t="s">
        <v>277</v>
      </c>
      <c r="AT26" s="148"/>
      <c r="AU26" s="146">
        <v>71766</v>
      </c>
      <c r="AW26" s="146"/>
      <c r="AX26" s="154">
        <f>+AO26+AU26+BA26+AI26+AC26+1440+T26</f>
        <v>505306</v>
      </c>
      <c r="AY26" s="141" t="s">
        <v>277</v>
      </c>
      <c r="AZ26" s="148"/>
      <c r="BA26" s="146">
        <v>41950</v>
      </c>
      <c r="BC26" s="146"/>
      <c r="BD26" s="150">
        <f>+AU26+BA26+BG26+AO26+AI26+AC26+W26+Q26+K26+E26+1440</f>
        <v>633036</v>
      </c>
      <c r="BE26" s="141" t="s">
        <v>277</v>
      </c>
      <c r="BF26" s="148"/>
      <c r="BG26" s="146">
        <v>127730</v>
      </c>
      <c r="BI26" s="146"/>
      <c r="BJ26" s="150">
        <f>+BA26+BG26+BM26+AU26+AO26+AI26+AC26+W26+Q26+K26+E26+1440</f>
        <v>726576</v>
      </c>
      <c r="BK26" s="141" t="s">
        <v>277</v>
      </c>
      <c r="BL26" s="148"/>
      <c r="BM26" s="146">
        <v>93540</v>
      </c>
      <c r="BO26" s="146"/>
      <c r="BP26" s="150">
        <f>+BG26+BM26+BS26+BA26+AU26+AO26+AI26+AC26+W26+Q26+K26+E26+1440</f>
        <v>726576</v>
      </c>
      <c r="BQ26" s="141" t="s">
        <v>277</v>
      </c>
      <c r="BR26" s="148"/>
      <c r="BS26" s="146"/>
    </row>
    <row r="27" spans="1:71" ht="24.75" customHeight="1">
      <c r="A27" s="146"/>
      <c r="B27" s="143">
        <f t="shared" si="0"/>
        <v>0</v>
      </c>
      <c r="C27" s="141" t="s">
        <v>7</v>
      </c>
      <c r="D27" s="148"/>
      <c r="E27" s="146"/>
      <c r="F27" s="151"/>
      <c r="G27" s="146"/>
      <c r="H27" s="143">
        <f t="shared" si="1"/>
        <v>0</v>
      </c>
      <c r="I27" s="141" t="s">
        <v>7</v>
      </c>
      <c r="J27" s="148"/>
      <c r="K27" s="146"/>
      <c r="M27" s="146"/>
      <c r="N27" s="143">
        <f t="shared" si="2"/>
        <v>0</v>
      </c>
      <c r="O27" s="141" t="s">
        <v>7</v>
      </c>
      <c r="P27" s="148"/>
      <c r="Q27" s="146"/>
      <c r="S27" s="146"/>
      <c r="T27" s="143">
        <f t="shared" si="3"/>
        <v>0</v>
      </c>
      <c r="U27" s="141" t="s">
        <v>7</v>
      </c>
      <c r="V27" s="148"/>
      <c r="W27" s="146"/>
      <c r="Y27" s="146"/>
      <c r="Z27" s="143">
        <f t="shared" si="4"/>
        <v>0</v>
      </c>
      <c r="AA27" s="141" t="s">
        <v>7</v>
      </c>
      <c r="AB27" s="148"/>
      <c r="AC27" s="146"/>
      <c r="AE27" s="146"/>
      <c r="AF27" s="143">
        <f>+W27+AC27+AI27+Q27+K27</f>
        <v>0</v>
      </c>
      <c r="AG27" s="141" t="s">
        <v>7</v>
      </c>
      <c r="AH27" s="148"/>
      <c r="AI27" s="146"/>
      <c r="AK27" s="146"/>
      <c r="AL27" s="143">
        <f t="shared" si="6"/>
        <v>0</v>
      </c>
      <c r="AM27" s="141" t="s">
        <v>7</v>
      </c>
      <c r="AN27" s="148"/>
      <c r="AO27" s="146"/>
      <c r="AQ27" s="146"/>
      <c r="AR27" s="143">
        <f t="shared" si="10"/>
        <v>0</v>
      </c>
      <c r="AS27" s="141" t="s">
        <v>7</v>
      </c>
      <c r="AT27" s="148"/>
      <c r="AU27" s="146"/>
      <c r="AW27" s="146"/>
      <c r="AX27" s="143">
        <f>+AO27+AU27+BA27+AI27+AC27+W27+Q27+K27+E27</f>
        <v>0</v>
      </c>
      <c r="AY27" s="141" t="s">
        <v>7</v>
      </c>
      <c r="AZ27" s="148"/>
      <c r="BA27" s="146"/>
      <c r="BC27" s="146"/>
      <c r="BD27" s="143">
        <f>+AU27+BA27+BG27+AO27+AI27+AC27+W27+Q27+K27</f>
        <v>0</v>
      </c>
      <c r="BE27" s="141" t="s">
        <v>7</v>
      </c>
      <c r="BF27" s="148"/>
      <c r="BG27" s="146"/>
      <c r="BI27" s="146"/>
      <c r="BJ27" s="143">
        <f t="shared" si="9"/>
        <v>0</v>
      </c>
      <c r="BK27" s="141" t="s">
        <v>7</v>
      </c>
      <c r="BL27" s="148"/>
      <c r="BM27" s="146"/>
      <c r="BO27" s="146"/>
      <c r="BP27" s="143">
        <f t="shared" si="8"/>
        <v>0</v>
      </c>
      <c r="BQ27" s="141" t="s">
        <v>7</v>
      </c>
      <c r="BR27" s="148"/>
      <c r="BS27" s="146"/>
    </row>
    <row r="28" spans="1:71" ht="24.75" customHeight="1">
      <c r="A28" s="146"/>
      <c r="B28" s="143">
        <f t="shared" si="0"/>
        <v>0</v>
      </c>
      <c r="C28" s="141" t="s">
        <v>278</v>
      </c>
      <c r="D28" s="148"/>
      <c r="E28" s="146"/>
      <c r="F28" s="151"/>
      <c r="G28" s="146"/>
      <c r="H28" s="143">
        <f t="shared" si="1"/>
        <v>11500</v>
      </c>
      <c r="I28" s="141" t="s">
        <v>278</v>
      </c>
      <c r="J28" s="148"/>
      <c r="K28" s="146">
        <v>11500</v>
      </c>
      <c r="M28" s="146"/>
      <c r="N28" s="143">
        <f t="shared" si="2"/>
        <v>16900</v>
      </c>
      <c r="O28" s="141" t="s">
        <v>278</v>
      </c>
      <c r="P28" s="148"/>
      <c r="Q28" s="146">
        <v>5400</v>
      </c>
      <c r="S28" s="146"/>
      <c r="T28" s="143">
        <f t="shared" si="3"/>
        <v>1057325</v>
      </c>
      <c r="U28" s="141" t="s">
        <v>278</v>
      </c>
      <c r="V28" s="148"/>
      <c r="W28" s="155">
        <v>1040425</v>
      </c>
      <c r="Y28" s="146"/>
      <c r="Z28" s="154">
        <f>4425625+287700</f>
        <v>4713325</v>
      </c>
      <c r="AA28" s="141" t="s">
        <v>278</v>
      </c>
      <c r="AB28" s="148"/>
      <c r="AC28" s="153">
        <v>287700</v>
      </c>
      <c r="AE28" s="146"/>
      <c r="AF28" s="154">
        <f>4425625+AC28+AI28</f>
        <v>7147925</v>
      </c>
      <c r="AG28" s="141" t="s">
        <v>278</v>
      </c>
      <c r="AH28" s="148"/>
      <c r="AI28" s="153">
        <v>2434600</v>
      </c>
      <c r="AK28" s="146"/>
      <c r="AL28" s="154">
        <f>4425625+AI28+AO28+287700</f>
        <v>7425755</v>
      </c>
      <c r="AM28" s="141" t="s">
        <v>278</v>
      </c>
      <c r="AN28" s="148"/>
      <c r="AO28" s="153">
        <v>277830</v>
      </c>
      <c r="AQ28" s="146"/>
      <c r="AR28" s="154">
        <f>4425625+AO28+AU28+287700+AI28</f>
        <v>8278824</v>
      </c>
      <c r="AS28" s="141" t="s">
        <v>278</v>
      </c>
      <c r="AT28" s="148"/>
      <c r="AU28" s="153">
        <v>853069</v>
      </c>
      <c r="AW28" s="146"/>
      <c r="AX28" s="154">
        <f>4425625+AU28+BA28+287700+AO28+E28+AI28</f>
        <v>8278824</v>
      </c>
      <c r="AY28" s="141" t="s">
        <v>278</v>
      </c>
      <c r="AZ28" s="148"/>
      <c r="BA28" s="153"/>
      <c r="BC28" s="146"/>
      <c r="BD28" s="143">
        <v>8278824</v>
      </c>
      <c r="BE28" s="141" t="s">
        <v>278</v>
      </c>
      <c r="BF28" s="148"/>
      <c r="BG28" s="153"/>
      <c r="BI28" s="146"/>
      <c r="BJ28" s="143">
        <v>8278824</v>
      </c>
      <c r="BK28" s="141" t="s">
        <v>278</v>
      </c>
      <c r="BL28" s="148"/>
      <c r="BM28" s="153"/>
      <c r="BO28" s="146"/>
      <c r="BP28" s="143">
        <v>8278824</v>
      </c>
      <c r="BQ28" s="141" t="s">
        <v>278</v>
      </c>
      <c r="BR28" s="148"/>
      <c r="BS28" s="153"/>
    </row>
    <row r="29" spans="1:71" ht="24.75" customHeight="1">
      <c r="A29" s="143"/>
      <c r="B29" s="143">
        <f t="shared" si="0"/>
        <v>0</v>
      </c>
      <c r="C29" s="156" t="s">
        <v>279</v>
      </c>
      <c r="D29" s="148"/>
      <c r="E29" s="143"/>
      <c r="F29" s="149"/>
      <c r="G29" s="143"/>
      <c r="H29" s="143">
        <f t="shared" si="1"/>
        <v>0</v>
      </c>
      <c r="I29" s="156" t="s">
        <v>279</v>
      </c>
      <c r="J29" s="148"/>
      <c r="K29" s="143"/>
      <c r="M29" s="143"/>
      <c r="N29" s="143">
        <f t="shared" si="2"/>
        <v>0</v>
      </c>
      <c r="O29" s="156" t="s">
        <v>279</v>
      </c>
      <c r="P29" s="148"/>
      <c r="Q29" s="143"/>
      <c r="S29" s="143"/>
      <c r="T29" s="143">
        <f t="shared" si="3"/>
        <v>0</v>
      </c>
      <c r="U29" s="156" t="s">
        <v>279</v>
      </c>
      <c r="V29" s="148"/>
      <c r="W29" s="143"/>
      <c r="Y29" s="143"/>
      <c r="Z29" s="143">
        <f t="shared" si="4"/>
        <v>0</v>
      </c>
      <c r="AA29" s="156" t="s">
        <v>279</v>
      </c>
      <c r="AB29" s="148"/>
      <c r="AC29" s="143"/>
      <c r="AE29" s="143"/>
      <c r="AF29" s="143">
        <f>+W29+AC29+AI29+Q29+K29</f>
        <v>0</v>
      </c>
      <c r="AG29" s="156" t="s">
        <v>279</v>
      </c>
      <c r="AH29" s="148"/>
      <c r="AI29" s="143"/>
      <c r="AK29" s="143"/>
      <c r="AL29" s="143">
        <f t="shared" si="6"/>
        <v>0</v>
      </c>
      <c r="AM29" s="156" t="s">
        <v>279</v>
      </c>
      <c r="AN29" s="148"/>
      <c r="AO29" s="143"/>
      <c r="AQ29" s="143"/>
      <c r="AR29" s="143">
        <f t="shared" si="10"/>
        <v>0</v>
      </c>
      <c r="AS29" s="156" t="s">
        <v>279</v>
      </c>
      <c r="AT29" s="148"/>
      <c r="AU29" s="143"/>
      <c r="AW29" s="143"/>
      <c r="AX29" s="143">
        <f>+AO29+AU29+BA29+AI29+AC29+W29+Q29+K29+E29</f>
        <v>0</v>
      </c>
      <c r="AY29" s="156" t="s">
        <v>279</v>
      </c>
      <c r="AZ29" s="148"/>
      <c r="BA29" s="143"/>
      <c r="BC29" s="143"/>
      <c r="BD29" s="143">
        <f t="shared" si="7"/>
        <v>0</v>
      </c>
      <c r="BE29" s="156" t="s">
        <v>279</v>
      </c>
      <c r="BF29" s="148"/>
      <c r="BG29" s="143"/>
      <c r="BI29" s="143"/>
      <c r="BJ29" s="143">
        <f t="shared" si="9"/>
        <v>0</v>
      </c>
      <c r="BK29" s="156" t="s">
        <v>279</v>
      </c>
      <c r="BL29" s="148"/>
      <c r="BM29" s="143"/>
      <c r="BO29" s="143"/>
      <c r="BP29" s="143">
        <f t="shared" si="8"/>
        <v>0</v>
      </c>
      <c r="BQ29" s="156" t="s">
        <v>279</v>
      </c>
      <c r="BR29" s="148"/>
      <c r="BS29" s="143"/>
    </row>
    <row r="30" spans="1:71" ht="24.75" customHeight="1">
      <c r="A30" s="143"/>
      <c r="B30" s="143"/>
      <c r="C30" s="156"/>
      <c r="D30" s="148"/>
      <c r="E30" s="143"/>
      <c r="F30" s="149"/>
      <c r="G30" s="143"/>
      <c r="H30" s="143"/>
      <c r="I30" s="156"/>
      <c r="J30" s="148"/>
      <c r="K30" s="143"/>
      <c r="M30" s="143"/>
      <c r="N30" s="143">
        <f t="shared" si="2"/>
        <v>259300</v>
      </c>
      <c r="O30" s="156" t="s">
        <v>61</v>
      </c>
      <c r="P30" s="148"/>
      <c r="Q30" s="143">
        <v>259300</v>
      </c>
      <c r="S30" s="143"/>
      <c r="T30" s="143">
        <f t="shared" si="3"/>
        <v>259300</v>
      </c>
      <c r="U30" s="156" t="s">
        <v>61</v>
      </c>
      <c r="V30" s="148"/>
      <c r="W30" s="143"/>
      <c r="Y30" s="143"/>
      <c r="Z30" s="143">
        <f t="shared" si="4"/>
        <v>259300</v>
      </c>
      <c r="AA30" s="156" t="s">
        <v>61</v>
      </c>
      <c r="AB30" s="148"/>
      <c r="AC30" s="143"/>
      <c r="AE30" s="143"/>
      <c r="AF30" s="143">
        <f>+W30+AC30+AI30+Q30+K30+E30</f>
        <v>259300</v>
      </c>
      <c r="AG30" s="156" t="s">
        <v>61</v>
      </c>
      <c r="AH30" s="148"/>
      <c r="AI30" s="143"/>
      <c r="AK30" s="143"/>
      <c r="AL30" s="143">
        <f t="shared" si="6"/>
        <v>259300</v>
      </c>
      <c r="AM30" s="156" t="s">
        <v>61</v>
      </c>
      <c r="AN30" s="148"/>
      <c r="AO30" s="143"/>
      <c r="AQ30" s="143"/>
      <c r="AR30" s="143">
        <f t="shared" si="10"/>
        <v>259300</v>
      </c>
      <c r="AS30" s="156" t="s">
        <v>61</v>
      </c>
      <c r="AT30" s="148"/>
      <c r="AU30" s="143"/>
      <c r="AW30" s="143"/>
      <c r="AX30" s="143">
        <f>+AO30+AU30+BA30+AI30+AC30+W30+Q30+K30+E30</f>
        <v>259300</v>
      </c>
      <c r="AY30" s="156" t="s">
        <v>61</v>
      </c>
      <c r="AZ30" s="148"/>
      <c r="BA30" s="143"/>
      <c r="BC30" s="143"/>
      <c r="BD30" s="143">
        <f t="shared" si="7"/>
        <v>259300</v>
      </c>
      <c r="BE30" s="156" t="s">
        <v>61</v>
      </c>
      <c r="BF30" s="148"/>
      <c r="BG30" s="143"/>
      <c r="BI30" s="143"/>
      <c r="BJ30" s="143">
        <f t="shared" si="9"/>
        <v>259300</v>
      </c>
      <c r="BK30" s="156" t="s">
        <v>61</v>
      </c>
      <c r="BL30" s="148"/>
      <c r="BM30" s="143"/>
      <c r="BO30" s="143"/>
      <c r="BP30" s="143">
        <f t="shared" si="8"/>
        <v>259300</v>
      </c>
      <c r="BQ30" s="156" t="s">
        <v>61</v>
      </c>
      <c r="BR30" s="148"/>
      <c r="BS30" s="143"/>
    </row>
    <row r="31" spans="1:71" ht="24.75" customHeight="1">
      <c r="A31" s="143"/>
      <c r="B31" s="143"/>
      <c r="C31" s="156"/>
      <c r="D31" s="148"/>
      <c r="E31" s="143"/>
      <c r="F31" s="149"/>
      <c r="G31" s="143"/>
      <c r="H31" s="143"/>
      <c r="I31" s="156"/>
      <c r="J31" s="148"/>
      <c r="K31" s="143"/>
      <c r="M31" s="143"/>
      <c r="N31" s="143">
        <f t="shared" si="2"/>
        <v>23337</v>
      </c>
      <c r="O31" s="156" t="s">
        <v>280</v>
      </c>
      <c r="P31" s="148"/>
      <c r="Q31" s="143">
        <v>23337</v>
      </c>
      <c r="S31" s="143"/>
      <c r="T31" s="143">
        <f t="shared" si="3"/>
        <v>23337</v>
      </c>
      <c r="U31" s="156" t="s">
        <v>280</v>
      </c>
      <c r="V31" s="148"/>
      <c r="W31" s="143"/>
      <c r="Y31" s="143"/>
      <c r="Z31" s="143">
        <f t="shared" si="4"/>
        <v>23337</v>
      </c>
      <c r="AA31" s="156" t="s">
        <v>280</v>
      </c>
      <c r="AB31" s="148"/>
      <c r="AC31" s="143"/>
      <c r="AE31" s="143"/>
      <c r="AF31" s="143">
        <f>+W31+AC31+AI31+Q31+K31+E31</f>
        <v>23337</v>
      </c>
      <c r="AG31" s="156" t="s">
        <v>280</v>
      </c>
      <c r="AH31" s="148"/>
      <c r="AI31" s="143"/>
      <c r="AK31" s="143"/>
      <c r="AL31" s="143">
        <f t="shared" si="6"/>
        <v>23337</v>
      </c>
      <c r="AM31" s="156" t="s">
        <v>280</v>
      </c>
      <c r="AN31" s="148"/>
      <c r="AO31" s="143"/>
      <c r="AQ31" s="143"/>
      <c r="AR31" s="143">
        <f t="shared" si="10"/>
        <v>23337</v>
      </c>
      <c r="AS31" s="156" t="s">
        <v>280</v>
      </c>
      <c r="AT31" s="148"/>
      <c r="AU31" s="143"/>
      <c r="AW31" s="143"/>
      <c r="AX31" s="143">
        <f>+AO31+AU31+BA31+AI31+AC31+W31+Q31+K31+E31</f>
        <v>23337</v>
      </c>
      <c r="AY31" s="156" t="s">
        <v>280</v>
      </c>
      <c r="AZ31" s="148"/>
      <c r="BA31" s="143"/>
      <c r="BC31" s="143"/>
      <c r="BD31" s="143">
        <f t="shared" si="7"/>
        <v>23337</v>
      </c>
      <c r="BE31" s="156" t="s">
        <v>280</v>
      </c>
      <c r="BF31" s="148"/>
      <c r="BG31" s="143"/>
      <c r="BI31" s="143"/>
      <c r="BJ31" s="143">
        <f t="shared" si="9"/>
        <v>23337</v>
      </c>
      <c r="BK31" s="156" t="s">
        <v>280</v>
      </c>
      <c r="BL31" s="148"/>
      <c r="BM31" s="143"/>
      <c r="BO31" s="143"/>
      <c r="BP31" s="143">
        <f t="shared" si="8"/>
        <v>23337</v>
      </c>
      <c r="BQ31" s="156" t="s">
        <v>280</v>
      </c>
      <c r="BR31" s="148"/>
      <c r="BS31" s="143"/>
    </row>
    <row r="32" spans="1:71" ht="24.75" customHeight="1" hidden="1">
      <c r="A32" s="143"/>
      <c r="B32" s="143"/>
      <c r="C32" s="156"/>
      <c r="D32" s="148"/>
      <c r="E32" s="143"/>
      <c r="F32" s="149"/>
      <c r="G32" s="143"/>
      <c r="H32" s="143"/>
      <c r="I32" s="156"/>
      <c r="J32" s="148"/>
      <c r="K32" s="143"/>
      <c r="M32" s="143"/>
      <c r="N32" s="143"/>
      <c r="O32" s="156"/>
      <c r="P32" s="148"/>
      <c r="Q32" s="143"/>
      <c r="S32" s="143"/>
      <c r="T32" s="143">
        <f t="shared" si="3"/>
        <v>0</v>
      </c>
      <c r="U32" s="156" t="s">
        <v>281</v>
      </c>
      <c r="V32" s="148"/>
      <c r="W32" s="143"/>
      <c r="Y32" s="143"/>
      <c r="Z32" s="143">
        <f t="shared" si="4"/>
        <v>0</v>
      </c>
      <c r="AA32" s="156" t="s">
        <v>281</v>
      </c>
      <c r="AB32" s="148"/>
      <c r="AC32" s="143"/>
      <c r="AE32" s="143"/>
      <c r="AF32" s="143">
        <f>+W32+AC32+AI32+Q32+K32</f>
        <v>0</v>
      </c>
      <c r="AG32" s="156" t="s">
        <v>281</v>
      </c>
      <c r="AH32" s="148"/>
      <c r="AI32" s="143"/>
      <c r="AK32" s="143"/>
      <c r="AL32" s="143">
        <f t="shared" si="6"/>
        <v>0</v>
      </c>
      <c r="AM32" s="156" t="s">
        <v>281</v>
      </c>
      <c r="AN32" s="148"/>
      <c r="AO32" s="143"/>
      <c r="AQ32" s="143"/>
      <c r="AR32" s="143">
        <f t="shared" si="10"/>
        <v>0</v>
      </c>
      <c r="AS32" s="156" t="s">
        <v>281</v>
      </c>
      <c r="AT32" s="148"/>
      <c r="AU32" s="143"/>
      <c r="AW32" s="143"/>
      <c r="AX32" s="143">
        <f>+AO32+AU32+BA32+AI32+AC32+W32+Q32+K32</f>
        <v>0</v>
      </c>
      <c r="AY32" s="156" t="s">
        <v>281</v>
      </c>
      <c r="AZ32" s="148"/>
      <c r="BA32" s="143"/>
      <c r="BC32" s="143"/>
      <c r="BD32" s="143">
        <f>+AU32+BA32+BG32+AO32+AI32+AC32+W32+Q32</f>
        <v>0</v>
      </c>
      <c r="BE32" s="156" t="s">
        <v>281</v>
      </c>
      <c r="BF32" s="148"/>
      <c r="BG32" s="143"/>
      <c r="BI32" s="143"/>
      <c r="BJ32" s="143">
        <f>+BA32+BG32+BM32+AU32+AO32+AI32+AC32+W32</f>
        <v>0</v>
      </c>
      <c r="BK32" s="156" t="s">
        <v>281</v>
      </c>
      <c r="BL32" s="148"/>
      <c r="BM32" s="143"/>
      <c r="BO32" s="143"/>
      <c r="BP32" s="143">
        <f>+BG32+BM32+BS32+BA32+AU32+AO32+AI32+AC32</f>
        <v>0</v>
      </c>
      <c r="BQ32" s="156" t="s">
        <v>281</v>
      </c>
      <c r="BR32" s="148"/>
      <c r="BS32" s="143"/>
    </row>
    <row r="33" spans="1:71" ht="24.75" customHeight="1" hidden="1">
      <c r="A33" s="143"/>
      <c r="B33" s="143"/>
      <c r="C33" s="156"/>
      <c r="D33" s="148"/>
      <c r="E33" s="143"/>
      <c r="F33" s="149"/>
      <c r="G33" s="143"/>
      <c r="H33" s="143"/>
      <c r="I33" s="156"/>
      <c r="J33" s="148"/>
      <c r="K33" s="143"/>
      <c r="M33" s="143"/>
      <c r="N33" s="143"/>
      <c r="O33" s="156"/>
      <c r="P33" s="148"/>
      <c r="Q33" s="143"/>
      <c r="S33" s="143"/>
      <c r="T33" s="143"/>
      <c r="U33" s="156"/>
      <c r="V33" s="148"/>
      <c r="W33" s="143"/>
      <c r="Y33" s="143"/>
      <c r="Z33" s="143"/>
      <c r="AA33" s="156"/>
      <c r="AB33" s="148"/>
      <c r="AC33" s="143"/>
      <c r="AE33" s="143"/>
      <c r="AF33" s="143"/>
      <c r="AG33" s="156"/>
      <c r="AH33" s="148"/>
      <c r="AI33" s="143"/>
      <c r="AK33" s="143"/>
      <c r="AL33" s="143">
        <f t="shared" si="6"/>
        <v>0</v>
      </c>
      <c r="AM33" s="156"/>
      <c r="AN33" s="148"/>
      <c r="AO33" s="143"/>
      <c r="AQ33" s="143"/>
      <c r="AR33" s="143">
        <f t="shared" si="10"/>
        <v>0</v>
      </c>
      <c r="AS33" s="156"/>
      <c r="AT33" s="148"/>
      <c r="AU33" s="143"/>
      <c r="AW33" s="143"/>
      <c r="AX33" s="143">
        <f>+AO33+AU33+BA33+AI33+AC33+W33+Q33+K33</f>
        <v>0</v>
      </c>
      <c r="AY33" s="156"/>
      <c r="AZ33" s="148"/>
      <c r="BA33" s="143"/>
      <c r="BC33" s="143"/>
      <c r="BD33" s="143">
        <f>+AU33+BA33+BG33+AO33+AI33+AC33+W33+Q33</f>
        <v>0</v>
      </c>
      <c r="BE33" s="156"/>
      <c r="BF33" s="148"/>
      <c r="BG33" s="143"/>
      <c r="BI33" s="143"/>
      <c r="BJ33" s="143">
        <f>+BA33+BG33+BM33+AU33+AO33+AI33+AC33+W33</f>
        <v>0</v>
      </c>
      <c r="BK33" s="156"/>
      <c r="BL33" s="148"/>
      <c r="BM33" s="143"/>
      <c r="BO33" s="143"/>
      <c r="BP33" s="143">
        <f>+BG33+BM33+BS33+BA33+AU33+AO33+AI33+AC33</f>
        <v>0</v>
      </c>
      <c r="BQ33" s="156"/>
      <c r="BR33" s="148"/>
      <c r="BS33" s="143"/>
    </row>
    <row r="34" spans="1:71" ht="24.75" customHeight="1" thickBot="1">
      <c r="A34" s="157">
        <f>SUM(A9:A16)</f>
        <v>40000000</v>
      </c>
      <c r="B34" s="157">
        <f>SUM(B9:B29)</f>
        <v>2681069.1700000004</v>
      </c>
      <c r="C34" s="141"/>
      <c r="D34" s="148"/>
      <c r="E34" s="157">
        <f>SUM(E7:E29)</f>
        <v>34526617.29000001</v>
      </c>
      <c r="F34" s="149"/>
      <c r="G34" s="157">
        <f>SUM(G9:G16)</f>
        <v>40000000</v>
      </c>
      <c r="H34" s="157">
        <f>SUM(H9:H29)</f>
        <v>12254184.57</v>
      </c>
      <c r="I34" s="141"/>
      <c r="J34" s="148"/>
      <c r="K34" s="157">
        <f>SUM(K9:K29)</f>
        <v>9573115.4</v>
      </c>
      <c r="M34" s="157">
        <f>SUM(M9:M16)</f>
        <v>40000000</v>
      </c>
      <c r="N34" s="157">
        <f>SUM(N9:N31)</f>
        <v>21763142.040000003</v>
      </c>
      <c r="O34" s="141"/>
      <c r="P34" s="148"/>
      <c r="Q34" s="157">
        <f>SUM(Q9:Q31)</f>
        <v>9508957.469999999</v>
      </c>
      <c r="S34" s="157">
        <f>SUM(S9:S16)</f>
        <v>40000000</v>
      </c>
      <c r="T34" s="157">
        <f>SUM(T9:T31)</f>
        <v>30317546.52</v>
      </c>
      <c r="U34" s="141"/>
      <c r="V34" s="148"/>
      <c r="W34" s="157">
        <f>SUM(W9:W32)</f>
        <v>8554404.48</v>
      </c>
      <c r="Y34" s="157">
        <f>SUM(Y9:Y16)</f>
        <v>40000000</v>
      </c>
      <c r="Z34" s="157">
        <f>SUM(Z9:Z31)</f>
        <v>35817485.35</v>
      </c>
      <c r="AA34" s="141"/>
      <c r="AB34" s="148"/>
      <c r="AC34" s="157">
        <f>SUM(AC9:AC33)</f>
        <v>2130198.83</v>
      </c>
      <c r="AE34" s="157">
        <f>SUM(AE9:AE16)</f>
        <v>40000000</v>
      </c>
      <c r="AF34" s="157">
        <f>SUM(AF9:AF31)</f>
        <v>49075945.27000001</v>
      </c>
      <c r="AG34" s="141"/>
      <c r="AH34" s="148"/>
      <c r="AI34" s="157">
        <f>SUM(AI9:AI33)</f>
        <v>13258459.92</v>
      </c>
      <c r="AK34" s="157">
        <f>SUM(AK9:AK16)</f>
        <v>40000000</v>
      </c>
      <c r="AL34" s="157">
        <f>SUM(AL9:AL31)</f>
        <v>54407619.48000001</v>
      </c>
      <c r="AM34" s="141"/>
      <c r="AN34" s="148"/>
      <c r="AO34" s="157">
        <f>SUM(AO9:AO33)</f>
        <v>5331674.21</v>
      </c>
      <c r="AQ34" s="157">
        <f>SUM(AQ9:AQ16)</f>
        <v>40000000</v>
      </c>
      <c r="AR34" s="157">
        <f>SUM(AR9:AR31)</f>
        <v>60893299.97000001</v>
      </c>
      <c r="AS34" s="141"/>
      <c r="AT34" s="148"/>
      <c r="AU34" s="157">
        <f>SUM(AU9:AU33)</f>
        <v>6485680.489999999</v>
      </c>
      <c r="AW34" s="157">
        <f>SUM(AW9:AW16)</f>
        <v>40000000</v>
      </c>
      <c r="AX34" s="157">
        <f>SUM(AX9:AX31)</f>
        <v>65107944.93000001</v>
      </c>
      <c r="AY34" s="141"/>
      <c r="AZ34" s="148"/>
      <c r="BA34" s="157">
        <f>SUM(BA9:BA33)</f>
        <v>4214644.959999999</v>
      </c>
      <c r="BC34" s="157">
        <f>SUM(BC9:BC16)</f>
        <v>40000000</v>
      </c>
      <c r="BD34" s="157">
        <f>SUM(BD9:BD31)</f>
        <v>71373353.51</v>
      </c>
      <c r="BE34" s="141"/>
      <c r="BF34" s="148"/>
      <c r="BG34" s="157">
        <f>SUM(BG9:BG33)</f>
        <v>6265408.58</v>
      </c>
      <c r="BI34" s="157">
        <f>SUM(BI9:BI16)</f>
        <v>40000000</v>
      </c>
      <c r="BJ34" s="157">
        <f>SUM(BJ9:BJ31)</f>
        <v>74847360.51000002</v>
      </c>
      <c r="BK34" s="141"/>
      <c r="BL34" s="148"/>
      <c r="BM34" s="157">
        <f>SUM(BM9:BM33)</f>
        <v>3474007</v>
      </c>
      <c r="BO34" s="157">
        <f>SUM(BO9:BO16)</f>
        <v>40000000</v>
      </c>
      <c r="BP34" s="157">
        <f>SUM(BP9:BP31)</f>
        <v>74847360.51000002</v>
      </c>
      <c r="BQ34" s="141"/>
      <c r="BR34" s="148"/>
      <c r="BS34" s="157">
        <f>SUM(BS9:BS33)</f>
        <v>0</v>
      </c>
    </row>
    <row r="35" spans="1:71" ht="24.75" customHeight="1" thickTop="1">
      <c r="A35" s="158"/>
      <c r="B35" s="159"/>
      <c r="C35" s="160"/>
      <c r="D35" s="161"/>
      <c r="E35" s="159"/>
      <c r="F35" s="149"/>
      <c r="G35" s="158"/>
      <c r="H35" s="159"/>
      <c r="I35" s="160"/>
      <c r="J35" s="161"/>
      <c r="K35" s="159"/>
      <c r="M35" s="158"/>
      <c r="N35" s="159"/>
      <c r="O35" s="160"/>
      <c r="P35" s="161"/>
      <c r="Q35" s="159"/>
      <c r="S35" s="158"/>
      <c r="T35" s="159"/>
      <c r="U35" s="160"/>
      <c r="V35" s="161"/>
      <c r="W35" s="159"/>
      <c r="Y35" s="158"/>
      <c r="Z35" s="159"/>
      <c r="AA35" s="160"/>
      <c r="AB35" s="161"/>
      <c r="AC35" s="159"/>
      <c r="AE35" s="158"/>
      <c r="AF35" s="159"/>
      <c r="AG35" s="160"/>
      <c r="AH35" s="161"/>
      <c r="AI35" s="159"/>
      <c r="AK35" s="158"/>
      <c r="AL35" s="159"/>
      <c r="AM35" s="160"/>
      <c r="AN35" s="161"/>
      <c r="AO35" s="159"/>
      <c r="AQ35" s="158"/>
      <c r="AR35" s="159"/>
      <c r="AS35" s="160"/>
      <c r="AT35" s="161"/>
      <c r="AU35" s="159"/>
      <c r="AW35" s="158"/>
      <c r="AX35" s="159"/>
      <c r="AY35" s="160"/>
      <c r="AZ35" s="161"/>
      <c r="BA35" s="159"/>
      <c r="BC35" s="158"/>
      <c r="BD35" s="159"/>
      <c r="BE35" s="160"/>
      <c r="BF35" s="161"/>
      <c r="BG35" s="159"/>
      <c r="BI35" s="158"/>
      <c r="BJ35" s="159"/>
      <c r="BK35" s="160"/>
      <c r="BL35" s="161"/>
      <c r="BM35" s="159"/>
      <c r="BO35" s="158"/>
      <c r="BP35" s="159"/>
      <c r="BQ35" s="160"/>
      <c r="BR35" s="161"/>
      <c r="BS35" s="159"/>
    </row>
    <row r="36" spans="1:71" ht="24.75" customHeight="1" thickBot="1">
      <c r="A36" s="156"/>
      <c r="B36" s="157">
        <f>+B34</f>
        <v>2681069.1700000004</v>
      </c>
      <c r="C36" s="162" t="s">
        <v>282</v>
      </c>
      <c r="D36" s="163"/>
      <c r="E36" s="157">
        <f>+E34</f>
        <v>34526617.29000001</v>
      </c>
      <c r="F36" s="149"/>
      <c r="G36" s="156"/>
      <c r="H36" s="157">
        <f>+H34</f>
        <v>12254184.57</v>
      </c>
      <c r="I36" s="162" t="s">
        <v>282</v>
      </c>
      <c r="J36" s="163"/>
      <c r="K36" s="157">
        <f>+K34+K7</f>
        <v>41067897.220000006</v>
      </c>
      <c r="M36" s="156"/>
      <c r="N36" s="157">
        <f>+N34</f>
        <v>21763142.040000003</v>
      </c>
      <c r="O36" s="162" t="s">
        <v>282</v>
      </c>
      <c r="P36" s="163"/>
      <c r="Q36" s="157">
        <f>+Q34+Q7</f>
        <v>45649227.85000001</v>
      </c>
      <c r="S36" s="156"/>
      <c r="T36" s="157">
        <f>+T34</f>
        <v>30317546.52</v>
      </c>
      <c r="U36" s="162" t="s">
        <v>282</v>
      </c>
      <c r="V36" s="163"/>
      <c r="W36" s="157">
        <f>+W34+W7</f>
        <v>50516126.58000001</v>
      </c>
      <c r="Y36" s="156"/>
      <c r="Z36" s="157">
        <f>+Z34</f>
        <v>35817485.35</v>
      </c>
      <c r="AA36" s="162" t="s">
        <v>282</v>
      </c>
      <c r="AB36" s="163"/>
      <c r="AC36" s="157">
        <f>+AC34+AC7</f>
        <v>47027190.70000001</v>
      </c>
      <c r="AE36" s="156"/>
      <c r="AF36" s="157">
        <f>+AF34</f>
        <v>49075945.27000001</v>
      </c>
      <c r="AG36" s="162" t="s">
        <v>282</v>
      </c>
      <c r="AH36" s="163"/>
      <c r="AI36" s="157">
        <f>+AI34+AI7</f>
        <v>53551037.58000001</v>
      </c>
      <c r="AK36" s="156"/>
      <c r="AL36" s="157">
        <f>+AL34</f>
        <v>54407619.48000001</v>
      </c>
      <c r="AM36" s="162" t="s">
        <v>282</v>
      </c>
      <c r="AN36" s="163"/>
      <c r="AO36" s="157">
        <f>+AO34+AO7</f>
        <v>51960655.60000002</v>
      </c>
      <c r="AQ36" s="156"/>
      <c r="AR36" s="157">
        <f>+AR34</f>
        <v>60893299.97000001</v>
      </c>
      <c r="AS36" s="162" t="s">
        <v>282</v>
      </c>
      <c r="AT36" s="163"/>
      <c r="AU36" s="157">
        <f>+AU34+AU7</f>
        <v>51059076.67000002</v>
      </c>
      <c r="AW36" s="156"/>
      <c r="AX36" s="157">
        <f>+AX34</f>
        <v>65107944.93000001</v>
      </c>
      <c r="AY36" s="162" t="s">
        <v>282</v>
      </c>
      <c r="AZ36" s="163"/>
      <c r="BA36" s="157">
        <f>+BA34+BA7</f>
        <v>48535162.51000001</v>
      </c>
      <c r="BC36" s="156"/>
      <c r="BD36" s="157">
        <f>+BD34</f>
        <v>71373353.51</v>
      </c>
      <c r="BE36" s="162" t="s">
        <v>282</v>
      </c>
      <c r="BF36" s="163"/>
      <c r="BG36" s="157">
        <f>+BG34+BG7</f>
        <v>48426103.44000001</v>
      </c>
      <c r="BI36" s="156"/>
      <c r="BJ36" s="157">
        <f>+BJ34</f>
        <v>74847360.51000002</v>
      </c>
      <c r="BK36" s="162" t="s">
        <v>282</v>
      </c>
      <c r="BL36" s="163"/>
      <c r="BM36" s="157">
        <f>+BM34+BM7</f>
        <v>45545917.95000001</v>
      </c>
      <c r="BO36" s="156"/>
      <c r="BP36" s="157">
        <f>+BP34</f>
        <v>74847360.51000002</v>
      </c>
      <c r="BQ36" s="162" t="s">
        <v>282</v>
      </c>
      <c r="BR36" s="163"/>
      <c r="BS36" s="157">
        <f>+BS34+BS7</f>
        <v>42063949.91000001</v>
      </c>
    </row>
    <row r="37" spans="1:71" ht="24.75" customHeight="1" thickTop="1">
      <c r="A37" s="156"/>
      <c r="B37" s="164"/>
      <c r="C37" s="162"/>
      <c r="D37" s="165"/>
      <c r="E37" s="166"/>
      <c r="F37" s="167"/>
      <c r="G37" s="156"/>
      <c r="H37" s="164"/>
      <c r="I37" s="162"/>
      <c r="J37" s="165"/>
      <c r="K37" s="166"/>
      <c r="M37" s="156"/>
      <c r="N37" s="164"/>
      <c r="O37" s="162"/>
      <c r="P37" s="165"/>
      <c r="Q37" s="166"/>
      <c r="S37" s="156"/>
      <c r="T37" s="164"/>
      <c r="U37" s="162"/>
      <c r="V37" s="165"/>
      <c r="W37" s="166"/>
      <c r="Y37" s="156"/>
      <c r="Z37" s="164"/>
      <c r="AA37" s="162"/>
      <c r="AB37" s="165"/>
      <c r="AC37" s="166"/>
      <c r="AE37" s="156"/>
      <c r="AF37" s="164"/>
      <c r="AG37" s="162"/>
      <c r="AH37" s="165"/>
      <c r="AI37" s="166"/>
      <c r="AK37" s="156"/>
      <c r="AL37" s="164"/>
      <c r="AM37" s="162"/>
      <c r="AN37" s="165"/>
      <c r="AO37" s="166"/>
      <c r="AQ37" s="156"/>
      <c r="AR37" s="164"/>
      <c r="AS37" s="162"/>
      <c r="AT37" s="165"/>
      <c r="AU37" s="166"/>
      <c r="AW37" s="156"/>
      <c r="AX37" s="164"/>
      <c r="AY37" s="162"/>
      <c r="AZ37" s="165"/>
      <c r="BA37" s="166"/>
      <c r="BC37" s="156"/>
      <c r="BD37" s="164"/>
      <c r="BE37" s="162"/>
      <c r="BF37" s="165"/>
      <c r="BG37" s="166"/>
      <c r="BI37" s="156"/>
      <c r="BJ37" s="164"/>
      <c r="BK37" s="162"/>
      <c r="BL37" s="165"/>
      <c r="BM37" s="166"/>
      <c r="BO37" s="156"/>
      <c r="BP37" s="164"/>
      <c r="BQ37" s="162"/>
      <c r="BR37" s="165"/>
      <c r="BS37" s="166"/>
    </row>
    <row r="38" spans="1:71" ht="24" customHeight="1" thickBot="1">
      <c r="A38" s="235" t="s">
        <v>283</v>
      </c>
      <c r="B38" s="235"/>
      <c r="C38" s="235"/>
      <c r="D38" s="235"/>
      <c r="E38" s="236"/>
      <c r="F38" s="169"/>
      <c r="G38" s="235" t="s">
        <v>284</v>
      </c>
      <c r="H38" s="235"/>
      <c r="I38" s="235"/>
      <c r="J38" s="235"/>
      <c r="K38" s="236"/>
      <c r="M38" s="235" t="s">
        <v>285</v>
      </c>
      <c r="N38" s="235"/>
      <c r="O38" s="235"/>
      <c r="P38" s="235"/>
      <c r="Q38" s="236"/>
      <c r="S38" s="235" t="s">
        <v>286</v>
      </c>
      <c r="T38" s="235"/>
      <c r="U38" s="235"/>
      <c r="V38" s="235"/>
      <c r="W38" s="236"/>
      <c r="Y38" s="168" t="s">
        <v>53</v>
      </c>
      <c r="Z38" s="168"/>
      <c r="AA38" s="168"/>
      <c r="AB38" s="168" t="s">
        <v>287</v>
      </c>
      <c r="AC38" s="170" t="str">
        <f>+AC1</f>
        <v>กุมภาพันธ์</v>
      </c>
      <c r="AE38" s="168" t="s">
        <v>53</v>
      </c>
      <c r="AF38" s="168"/>
      <c r="AG38" s="168"/>
      <c r="AH38" s="168" t="s">
        <v>287</v>
      </c>
      <c r="AI38" s="170" t="str">
        <f>+AI1</f>
        <v>มีนาคม</v>
      </c>
      <c r="AK38" s="168" t="s">
        <v>53</v>
      </c>
      <c r="AL38" s="168"/>
      <c r="AM38" s="168"/>
      <c r="AN38" s="168" t="s">
        <v>287</v>
      </c>
      <c r="AO38" s="170" t="str">
        <f>+AO1</f>
        <v>เมษายน</v>
      </c>
      <c r="AQ38" s="168" t="s">
        <v>53</v>
      </c>
      <c r="AR38" s="168"/>
      <c r="AS38" s="168"/>
      <c r="AT38" s="168" t="s">
        <v>287</v>
      </c>
      <c r="AU38" s="170" t="str">
        <f>+AU1</f>
        <v>พฤษภาคม</v>
      </c>
      <c r="AW38" s="168" t="s">
        <v>53</v>
      </c>
      <c r="AX38" s="168"/>
      <c r="AY38" s="168"/>
      <c r="AZ38" s="168" t="s">
        <v>287</v>
      </c>
      <c r="BA38" s="170" t="str">
        <f>+BA1</f>
        <v>มิถุนายน</v>
      </c>
      <c r="BC38" s="168" t="s">
        <v>53</v>
      </c>
      <c r="BD38" s="168"/>
      <c r="BE38" s="168"/>
      <c r="BF38" s="168" t="s">
        <v>287</v>
      </c>
      <c r="BG38" s="170" t="str">
        <f>+BG1</f>
        <v>กรกฎาคม</v>
      </c>
      <c r="BI38" s="168" t="s">
        <v>53</v>
      </c>
      <c r="BJ38" s="168"/>
      <c r="BK38" s="168"/>
      <c r="BL38" s="168" t="s">
        <v>287</v>
      </c>
      <c r="BM38" s="170" t="str">
        <f>+BM1</f>
        <v>สิงหาคม</v>
      </c>
      <c r="BO38" s="168" t="s">
        <v>53</v>
      </c>
      <c r="BP38" s="168"/>
      <c r="BQ38" s="168"/>
      <c r="BR38" s="168" t="s">
        <v>287</v>
      </c>
      <c r="BS38" s="170" t="str">
        <f>+BS1</f>
        <v>กันยายน</v>
      </c>
    </row>
    <row r="39" spans="1:71" ht="24" customHeight="1" thickTop="1">
      <c r="A39" s="171" t="s">
        <v>241</v>
      </c>
      <c r="B39" s="172"/>
      <c r="C39" s="173"/>
      <c r="D39" s="174" t="s">
        <v>244</v>
      </c>
      <c r="E39" s="175" t="s">
        <v>242</v>
      </c>
      <c r="F39" s="176"/>
      <c r="G39" s="171" t="s">
        <v>241</v>
      </c>
      <c r="H39" s="172"/>
      <c r="I39" s="177"/>
      <c r="J39" s="178" t="s">
        <v>244</v>
      </c>
      <c r="K39" s="175" t="s">
        <v>242</v>
      </c>
      <c r="M39" s="237" t="s">
        <v>241</v>
      </c>
      <c r="N39" s="238"/>
      <c r="O39" s="177"/>
      <c r="P39" s="178" t="s">
        <v>244</v>
      </c>
      <c r="Q39" s="175" t="s">
        <v>242</v>
      </c>
      <c r="S39" s="237" t="s">
        <v>241</v>
      </c>
      <c r="T39" s="238"/>
      <c r="U39" s="177"/>
      <c r="V39" s="178" t="s">
        <v>244</v>
      </c>
      <c r="W39" s="175" t="s">
        <v>242</v>
      </c>
      <c r="Y39" s="237" t="s">
        <v>241</v>
      </c>
      <c r="Z39" s="238"/>
      <c r="AA39" s="177"/>
      <c r="AB39" s="178" t="s">
        <v>244</v>
      </c>
      <c r="AC39" s="175" t="s">
        <v>242</v>
      </c>
      <c r="AE39" s="237" t="s">
        <v>241</v>
      </c>
      <c r="AF39" s="238"/>
      <c r="AG39" s="177"/>
      <c r="AH39" s="178" t="s">
        <v>244</v>
      </c>
      <c r="AI39" s="175" t="s">
        <v>242</v>
      </c>
      <c r="AK39" s="237" t="s">
        <v>241</v>
      </c>
      <c r="AL39" s="238"/>
      <c r="AM39" s="177"/>
      <c r="AN39" s="178" t="s">
        <v>244</v>
      </c>
      <c r="AO39" s="175" t="s">
        <v>242</v>
      </c>
      <c r="AQ39" s="237" t="s">
        <v>241</v>
      </c>
      <c r="AR39" s="238"/>
      <c r="AS39" s="177"/>
      <c r="AT39" s="178" t="s">
        <v>244</v>
      </c>
      <c r="AU39" s="175" t="s">
        <v>242</v>
      </c>
      <c r="AW39" s="237" t="s">
        <v>241</v>
      </c>
      <c r="AX39" s="238"/>
      <c r="AY39" s="177"/>
      <c r="AZ39" s="178" t="s">
        <v>244</v>
      </c>
      <c r="BA39" s="175" t="s">
        <v>242</v>
      </c>
      <c r="BC39" s="237" t="s">
        <v>241</v>
      </c>
      <c r="BD39" s="238"/>
      <c r="BE39" s="177"/>
      <c r="BF39" s="178" t="s">
        <v>244</v>
      </c>
      <c r="BG39" s="175" t="s">
        <v>242</v>
      </c>
      <c r="BI39" s="237" t="s">
        <v>241</v>
      </c>
      <c r="BJ39" s="238"/>
      <c r="BK39" s="177"/>
      <c r="BL39" s="178" t="s">
        <v>244</v>
      </c>
      <c r="BM39" s="175" t="s">
        <v>242</v>
      </c>
      <c r="BO39" s="237" t="s">
        <v>241</v>
      </c>
      <c r="BP39" s="238"/>
      <c r="BQ39" s="177"/>
      <c r="BR39" s="178" t="s">
        <v>244</v>
      </c>
      <c r="BS39" s="175" t="s">
        <v>242</v>
      </c>
    </row>
    <row r="40" spans="1:71" ht="24" customHeight="1" thickBot="1">
      <c r="A40" s="179" t="s">
        <v>82</v>
      </c>
      <c r="B40" s="179" t="s">
        <v>243</v>
      </c>
      <c r="C40" s="180" t="s">
        <v>3</v>
      </c>
      <c r="D40" s="181" t="s">
        <v>246</v>
      </c>
      <c r="E40" s="182" t="s">
        <v>243</v>
      </c>
      <c r="F40" s="176"/>
      <c r="G40" s="179" t="s">
        <v>82</v>
      </c>
      <c r="H40" s="179" t="s">
        <v>243</v>
      </c>
      <c r="I40" s="180" t="s">
        <v>3</v>
      </c>
      <c r="J40" s="183" t="s">
        <v>246</v>
      </c>
      <c r="K40" s="184" t="s">
        <v>243</v>
      </c>
      <c r="M40" s="179" t="s">
        <v>82</v>
      </c>
      <c r="N40" s="179" t="s">
        <v>243</v>
      </c>
      <c r="O40" s="180" t="s">
        <v>3</v>
      </c>
      <c r="P40" s="183" t="s">
        <v>246</v>
      </c>
      <c r="Q40" s="184" t="s">
        <v>243</v>
      </c>
      <c r="S40" s="179" t="s">
        <v>82</v>
      </c>
      <c r="T40" s="179" t="s">
        <v>243</v>
      </c>
      <c r="U40" s="180" t="s">
        <v>3</v>
      </c>
      <c r="V40" s="183" t="s">
        <v>246</v>
      </c>
      <c r="W40" s="184" t="s">
        <v>243</v>
      </c>
      <c r="Y40" s="179" t="s">
        <v>82</v>
      </c>
      <c r="Z40" s="179" t="s">
        <v>243</v>
      </c>
      <c r="AA40" s="180" t="s">
        <v>3</v>
      </c>
      <c r="AB40" s="183" t="s">
        <v>246</v>
      </c>
      <c r="AC40" s="184" t="s">
        <v>243</v>
      </c>
      <c r="AE40" s="179" t="s">
        <v>82</v>
      </c>
      <c r="AF40" s="179" t="s">
        <v>243</v>
      </c>
      <c r="AG40" s="180" t="s">
        <v>3</v>
      </c>
      <c r="AH40" s="183" t="s">
        <v>246</v>
      </c>
      <c r="AI40" s="184" t="s">
        <v>243</v>
      </c>
      <c r="AK40" s="179" t="s">
        <v>82</v>
      </c>
      <c r="AL40" s="179" t="s">
        <v>243</v>
      </c>
      <c r="AM40" s="180" t="s">
        <v>3</v>
      </c>
      <c r="AN40" s="183" t="s">
        <v>246</v>
      </c>
      <c r="AO40" s="184" t="s">
        <v>243</v>
      </c>
      <c r="AQ40" s="179" t="s">
        <v>82</v>
      </c>
      <c r="AR40" s="179" t="s">
        <v>243</v>
      </c>
      <c r="AS40" s="180" t="s">
        <v>3</v>
      </c>
      <c r="AT40" s="183" t="s">
        <v>246</v>
      </c>
      <c r="AU40" s="184" t="s">
        <v>243</v>
      </c>
      <c r="AW40" s="179" t="s">
        <v>82</v>
      </c>
      <c r="AX40" s="179" t="s">
        <v>243</v>
      </c>
      <c r="AY40" s="180" t="s">
        <v>3</v>
      </c>
      <c r="AZ40" s="183" t="s">
        <v>246</v>
      </c>
      <c r="BA40" s="184" t="s">
        <v>243</v>
      </c>
      <c r="BC40" s="179" t="s">
        <v>82</v>
      </c>
      <c r="BD40" s="179" t="s">
        <v>243</v>
      </c>
      <c r="BE40" s="180" t="s">
        <v>3</v>
      </c>
      <c r="BF40" s="183" t="s">
        <v>246</v>
      </c>
      <c r="BG40" s="184" t="s">
        <v>243</v>
      </c>
      <c r="BI40" s="179" t="s">
        <v>82</v>
      </c>
      <c r="BJ40" s="179" t="s">
        <v>243</v>
      </c>
      <c r="BK40" s="180" t="s">
        <v>3</v>
      </c>
      <c r="BL40" s="183" t="s">
        <v>246</v>
      </c>
      <c r="BM40" s="184" t="s">
        <v>243</v>
      </c>
      <c r="BO40" s="179" t="s">
        <v>82</v>
      </c>
      <c r="BP40" s="179" t="s">
        <v>243</v>
      </c>
      <c r="BQ40" s="180" t="s">
        <v>3</v>
      </c>
      <c r="BR40" s="183" t="s">
        <v>246</v>
      </c>
      <c r="BS40" s="184" t="s">
        <v>243</v>
      </c>
    </row>
    <row r="41" spans="1:71" ht="24" customHeight="1" thickBot="1" thickTop="1">
      <c r="A41" s="181" t="s">
        <v>245</v>
      </c>
      <c r="B41" s="181" t="s">
        <v>245</v>
      </c>
      <c r="C41" s="185"/>
      <c r="D41" s="181"/>
      <c r="E41" s="186" t="s">
        <v>245</v>
      </c>
      <c r="F41" s="176"/>
      <c r="G41" s="181" t="s">
        <v>245</v>
      </c>
      <c r="H41" s="181" t="s">
        <v>245</v>
      </c>
      <c r="I41" s="185"/>
      <c r="J41" s="187"/>
      <c r="K41" s="187" t="s">
        <v>245</v>
      </c>
      <c r="M41" s="181" t="s">
        <v>245</v>
      </c>
      <c r="N41" s="181" t="s">
        <v>245</v>
      </c>
      <c r="O41" s="185"/>
      <c r="P41" s="187"/>
      <c r="Q41" s="187" t="s">
        <v>245</v>
      </c>
      <c r="S41" s="181" t="s">
        <v>245</v>
      </c>
      <c r="T41" s="181" t="s">
        <v>245</v>
      </c>
      <c r="U41" s="185"/>
      <c r="V41" s="187"/>
      <c r="W41" s="187" t="s">
        <v>245</v>
      </c>
      <c r="Y41" s="181" t="s">
        <v>245</v>
      </c>
      <c r="Z41" s="181" t="s">
        <v>245</v>
      </c>
      <c r="AA41" s="185"/>
      <c r="AB41" s="187"/>
      <c r="AC41" s="187" t="s">
        <v>245</v>
      </c>
      <c r="AE41" s="181" t="s">
        <v>245</v>
      </c>
      <c r="AF41" s="181" t="s">
        <v>245</v>
      </c>
      <c r="AG41" s="185"/>
      <c r="AH41" s="187"/>
      <c r="AI41" s="187" t="s">
        <v>245</v>
      </c>
      <c r="AK41" s="181" t="s">
        <v>245</v>
      </c>
      <c r="AL41" s="181" t="s">
        <v>245</v>
      </c>
      <c r="AM41" s="185"/>
      <c r="AN41" s="187"/>
      <c r="AO41" s="187" t="s">
        <v>245</v>
      </c>
      <c r="AQ41" s="181" t="s">
        <v>245</v>
      </c>
      <c r="AR41" s="181" t="s">
        <v>245</v>
      </c>
      <c r="AS41" s="185"/>
      <c r="AT41" s="187"/>
      <c r="AU41" s="187" t="s">
        <v>245</v>
      </c>
      <c r="AW41" s="181" t="s">
        <v>245</v>
      </c>
      <c r="AX41" s="181" t="s">
        <v>245</v>
      </c>
      <c r="AY41" s="185"/>
      <c r="AZ41" s="187"/>
      <c r="BA41" s="187" t="s">
        <v>245</v>
      </c>
      <c r="BC41" s="181" t="s">
        <v>245</v>
      </c>
      <c r="BD41" s="181" t="s">
        <v>245</v>
      </c>
      <c r="BE41" s="185"/>
      <c r="BF41" s="187"/>
      <c r="BG41" s="187" t="s">
        <v>245</v>
      </c>
      <c r="BI41" s="181" t="s">
        <v>245</v>
      </c>
      <c r="BJ41" s="181" t="s">
        <v>245</v>
      </c>
      <c r="BK41" s="185"/>
      <c r="BL41" s="187"/>
      <c r="BM41" s="187" t="s">
        <v>245</v>
      </c>
      <c r="BO41" s="181" t="s">
        <v>245</v>
      </c>
      <c r="BP41" s="181" t="s">
        <v>245</v>
      </c>
      <c r="BQ41" s="185"/>
      <c r="BR41" s="187"/>
      <c r="BS41" s="187" t="s">
        <v>245</v>
      </c>
    </row>
    <row r="42" spans="1:71" ht="24" customHeight="1" thickTop="1">
      <c r="A42" s="139"/>
      <c r="B42" s="145" t="s">
        <v>53</v>
      </c>
      <c r="C42" s="188" t="s">
        <v>288</v>
      </c>
      <c r="D42" s="189"/>
      <c r="E42" s="145"/>
      <c r="F42" s="138" t="s">
        <v>289</v>
      </c>
      <c r="G42" s="139"/>
      <c r="H42" s="145" t="s">
        <v>53</v>
      </c>
      <c r="I42" s="188" t="s">
        <v>288</v>
      </c>
      <c r="J42" s="189"/>
      <c r="K42" s="145"/>
      <c r="M42" s="139"/>
      <c r="N42" s="145" t="s">
        <v>53</v>
      </c>
      <c r="O42" s="188" t="s">
        <v>288</v>
      </c>
      <c r="P42" s="189"/>
      <c r="Q42" s="145"/>
      <c r="S42" s="139"/>
      <c r="T42" s="145" t="s">
        <v>53</v>
      </c>
      <c r="U42" s="188" t="s">
        <v>288</v>
      </c>
      <c r="V42" s="189"/>
      <c r="W42" s="145"/>
      <c r="Y42" s="139"/>
      <c r="Z42" s="145" t="s">
        <v>53</v>
      </c>
      <c r="AA42" s="188" t="s">
        <v>288</v>
      </c>
      <c r="AB42" s="189"/>
      <c r="AC42" s="145"/>
      <c r="AE42" s="139"/>
      <c r="AF42" s="145" t="s">
        <v>53</v>
      </c>
      <c r="AG42" s="188" t="s">
        <v>288</v>
      </c>
      <c r="AH42" s="189"/>
      <c r="AI42" s="145"/>
      <c r="AK42" s="139"/>
      <c r="AL42" s="145" t="s">
        <v>53</v>
      </c>
      <c r="AM42" s="188" t="s">
        <v>288</v>
      </c>
      <c r="AN42" s="189"/>
      <c r="AO42" s="145"/>
      <c r="AQ42" s="139"/>
      <c r="AR42" s="145" t="s">
        <v>53</v>
      </c>
      <c r="AS42" s="188" t="s">
        <v>288</v>
      </c>
      <c r="AT42" s="189"/>
      <c r="AU42" s="145"/>
      <c r="AW42" s="139"/>
      <c r="AX42" s="145" t="s">
        <v>53</v>
      </c>
      <c r="AY42" s="188" t="s">
        <v>288</v>
      </c>
      <c r="AZ42" s="189"/>
      <c r="BA42" s="145"/>
      <c r="BC42" s="139"/>
      <c r="BD42" s="145" t="s">
        <v>53</v>
      </c>
      <c r="BE42" s="188" t="s">
        <v>288</v>
      </c>
      <c r="BF42" s="189"/>
      <c r="BG42" s="145"/>
      <c r="BI42" s="139"/>
      <c r="BJ42" s="145" t="s">
        <v>53</v>
      </c>
      <c r="BK42" s="188" t="s">
        <v>288</v>
      </c>
      <c r="BL42" s="189"/>
      <c r="BM42" s="145"/>
      <c r="BO42" s="139"/>
      <c r="BP42" s="145" t="s">
        <v>53</v>
      </c>
      <c r="BQ42" s="188" t="s">
        <v>288</v>
      </c>
      <c r="BR42" s="189"/>
      <c r="BS42" s="145"/>
    </row>
    <row r="43" spans="1:71" ht="24" customHeight="1">
      <c r="A43" s="143">
        <v>1691620</v>
      </c>
      <c r="B43" s="143">
        <f>+E43</f>
        <v>9500</v>
      </c>
      <c r="C43" s="141" t="s">
        <v>35</v>
      </c>
      <c r="D43" s="148" t="s">
        <v>290</v>
      </c>
      <c r="E43" s="143">
        <v>9500</v>
      </c>
      <c r="F43" s="149"/>
      <c r="G43" s="143">
        <v>1691620</v>
      </c>
      <c r="H43" s="143">
        <f aca="true" t="shared" si="12" ref="H43:H68">+E43+K43</f>
        <v>432813</v>
      </c>
      <c r="I43" s="141" t="s">
        <v>35</v>
      </c>
      <c r="J43" s="148" t="s">
        <v>290</v>
      </c>
      <c r="K43" s="143">
        <v>423313</v>
      </c>
      <c r="M43" s="143">
        <v>1691620</v>
      </c>
      <c r="N43" s="150">
        <f aca="true" t="shared" si="13" ref="N43:N68">+E43+K43+Q43</f>
        <v>791750</v>
      </c>
      <c r="O43" s="141" t="s">
        <v>35</v>
      </c>
      <c r="P43" s="148" t="s">
        <v>290</v>
      </c>
      <c r="Q43" s="150">
        <v>358937</v>
      </c>
      <c r="S43" s="143">
        <v>1691620</v>
      </c>
      <c r="T43" s="150">
        <f aca="true" t="shared" si="14" ref="T43:T68">+K43+Q43+W43+E43</f>
        <v>913017</v>
      </c>
      <c r="U43" s="141" t="s">
        <v>35</v>
      </c>
      <c r="V43" s="148" t="s">
        <v>290</v>
      </c>
      <c r="W43" s="150">
        <v>121267</v>
      </c>
      <c r="Y43" s="143">
        <v>1591620</v>
      </c>
      <c r="Z43" s="143">
        <f aca="true" t="shared" si="15" ref="Z43:Z54">+Q43+W43+AC43+K43+E43</f>
        <v>936109</v>
      </c>
      <c r="AA43" s="141" t="s">
        <v>35</v>
      </c>
      <c r="AB43" s="148" t="s">
        <v>290</v>
      </c>
      <c r="AC43" s="150">
        <v>23092</v>
      </c>
      <c r="AE43" s="143">
        <v>1591620</v>
      </c>
      <c r="AF43" s="143">
        <f>+W43+AC43+AI43+Q43+K43+E43</f>
        <v>958498</v>
      </c>
      <c r="AG43" s="141" t="s">
        <v>35</v>
      </c>
      <c r="AH43" s="148" t="s">
        <v>290</v>
      </c>
      <c r="AI43" s="150">
        <v>22389</v>
      </c>
      <c r="AK43" s="143">
        <v>1591620</v>
      </c>
      <c r="AL43" s="143">
        <f aca="true" t="shared" si="16" ref="AL43:AL54">+AC43+AI43+AO43+W43+Q43+K43+E43</f>
        <v>980887</v>
      </c>
      <c r="AM43" s="141" t="s">
        <v>35</v>
      </c>
      <c r="AN43" s="148" t="s">
        <v>290</v>
      </c>
      <c r="AO43" s="150">
        <v>22389</v>
      </c>
      <c r="AQ43" s="143">
        <v>1591620</v>
      </c>
      <c r="AR43" s="143">
        <f>+AI43+AO43+AU43+AC43+W43+Q43+K43+E43</f>
        <v>1005776</v>
      </c>
      <c r="AS43" s="141" t="s">
        <v>35</v>
      </c>
      <c r="AT43" s="148" t="s">
        <v>290</v>
      </c>
      <c r="AU43" s="150">
        <v>24889</v>
      </c>
      <c r="AW43" s="143">
        <v>1551620</v>
      </c>
      <c r="AX43" s="143">
        <f aca="true" t="shared" si="17" ref="AX43:AX54">+AO43+AU43+BA43+AI43+AC43+W43+Q43+K43+E43</f>
        <v>1087700</v>
      </c>
      <c r="AY43" s="141" t="s">
        <v>35</v>
      </c>
      <c r="AZ43" s="148" t="s">
        <v>290</v>
      </c>
      <c r="BA43" s="150">
        <v>81924</v>
      </c>
      <c r="BC43" s="143">
        <v>1551620</v>
      </c>
      <c r="BD43" s="143">
        <f aca="true" t="shared" si="18" ref="BD43:BD54">+AU43+BA43+BG43+AO43+AI43+AC43+W43+Q43+K43+E43</f>
        <v>1109097</v>
      </c>
      <c r="BE43" s="141" t="s">
        <v>35</v>
      </c>
      <c r="BF43" s="148" t="s">
        <v>290</v>
      </c>
      <c r="BG43" s="150">
        <v>21397</v>
      </c>
      <c r="BI43" s="143">
        <v>1531620</v>
      </c>
      <c r="BJ43" s="143">
        <f aca="true" t="shared" si="19" ref="BJ43:BJ54">+BA43+BG43+BM43+AU43+AO43+AI43+AC43+W43+Q43+K43+E43</f>
        <v>1128631</v>
      </c>
      <c r="BK43" s="141" t="s">
        <v>35</v>
      </c>
      <c r="BL43" s="148" t="s">
        <v>290</v>
      </c>
      <c r="BM43" s="150">
        <v>19534</v>
      </c>
      <c r="BO43" s="143">
        <v>1531620</v>
      </c>
      <c r="BP43" s="143">
        <f aca="true" t="shared" si="20" ref="BP43:BP54">+BG43+BM43+BS43+BA43+AU43+AO43+AI43+AC43+W43+Q43+K43+E43</f>
        <v>1128631</v>
      </c>
      <c r="BQ43" s="141" t="s">
        <v>35</v>
      </c>
      <c r="BR43" s="148" t="s">
        <v>290</v>
      </c>
      <c r="BS43" s="150"/>
    </row>
    <row r="44" spans="1:71" ht="24" customHeight="1">
      <c r="A44" s="143">
        <v>8512420</v>
      </c>
      <c r="B44" s="143">
        <f aca="true" t="shared" si="21" ref="B44:B68">+E44</f>
        <v>599018.7</v>
      </c>
      <c r="C44" s="141" t="s">
        <v>26</v>
      </c>
      <c r="D44" s="148" t="s">
        <v>291</v>
      </c>
      <c r="E44" s="143">
        <v>599018.7</v>
      </c>
      <c r="F44" s="149"/>
      <c r="G44" s="143">
        <v>8512420</v>
      </c>
      <c r="H44" s="143">
        <f t="shared" si="12"/>
        <v>1198433.7</v>
      </c>
      <c r="I44" s="141" t="s">
        <v>26</v>
      </c>
      <c r="J44" s="148" t="s">
        <v>291</v>
      </c>
      <c r="K44" s="143">
        <v>599415</v>
      </c>
      <c r="M44" s="143">
        <v>8512420</v>
      </c>
      <c r="N44" s="143">
        <f t="shared" si="13"/>
        <v>1831888.7</v>
      </c>
      <c r="O44" s="141" t="s">
        <v>26</v>
      </c>
      <c r="P44" s="148" t="s">
        <v>291</v>
      </c>
      <c r="Q44" s="143">
        <v>633455</v>
      </c>
      <c r="S44" s="143">
        <v>8512420</v>
      </c>
      <c r="T44" s="143">
        <f t="shared" si="14"/>
        <v>2465343.7</v>
      </c>
      <c r="U44" s="141" t="s">
        <v>26</v>
      </c>
      <c r="V44" s="148" t="s">
        <v>291</v>
      </c>
      <c r="W44" s="143">
        <v>633455</v>
      </c>
      <c r="Y44" s="143">
        <v>8315420</v>
      </c>
      <c r="Z44" s="143">
        <f t="shared" si="15"/>
        <v>3112108.7</v>
      </c>
      <c r="AA44" s="141" t="s">
        <v>26</v>
      </c>
      <c r="AB44" s="148" t="s">
        <v>291</v>
      </c>
      <c r="AC44" s="143">
        <v>646765</v>
      </c>
      <c r="AE44" s="143">
        <v>8315420</v>
      </c>
      <c r="AF44" s="143">
        <f aca="true" t="shared" si="22" ref="AF44:AF54">+W44+AC44+AI44+Q44+K44+E44</f>
        <v>3758873.7</v>
      </c>
      <c r="AG44" s="141" t="s">
        <v>26</v>
      </c>
      <c r="AH44" s="148" t="s">
        <v>291</v>
      </c>
      <c r="AI44" s="143">
        <v>646765</v>
      </c>
      <c r="AK44" s="143">
        <v>8292420</v>
      </c>
      <c r="AL44" s="143">
        <f t="shared" si="16"/>
        <v>4405638.7</v>
      </c>
      <c r="AM44" s="141" t="s">
        <v>26</v>
      </c>
      <c r="AN44" s="148" t="s">
        <v>291</v>
      </c>
      <c r="AO44" s="143">
        <v>646765</v>
      </c>
      <c r="AQ44" s="143">
        <v>8282420</v>
      </c>
      <c r="AR44" s="143">
        <f aca="true" t="shared" si="23" ref="AR44:AR54">+AI44+AO44+AU44+AC44+W44+Q44+K44+E44</f>
        <v>5069903.7</v>
      </c>
      <c r="AS44" s="141" t="s">
        <v>26</v>
      </c>
      <c r="AT44" s="148" t="s">
        <v>291</v>
      </c>
      <c r="AU44" s="143">
        <v>664265</v>
      </c>
      <c r="AW44" s="143">
        <v>8282420</v>
      </c>
      <c r="AX44" s="143">
        <f t="shared" si="17"/>
        <v>5698998.7</v>
      </c>
      <c r="AY44" s="141" t="s">
        <v>26</v>
      </c>
      <c r="AZ44" s="148" t="s">
        <v>291</v>
      </c>
      <c r="BA44" s="143">
        <v>629095</v>
      </c>
      <c r="BC44" s="143">
        <v>8200666</v>
      </c>
      <c r="BD44" s="143">
        <f t="shared" si="18"/>
        <v>6358013.7</v>
      </c>
      <c r="BE44" s="141" t="s">
        <v>26</v>
      </c>
      <c r="BF44" s="148" t="s">
        <v>291</v>
      </c>
      <c r="BG44" s="143">
        <v>659015</v>
      </c>
      <c r="BI44" s="143">
        <v>8233886</v>
      </c>
      <c r="BJ44" s="143">
        <f t="shared" si="19"/>
        <v>7001576.44</v>
      </c>
      <c r="BK44" s="141" t="s">
        <v>26</v>
      </c>
      <c r="BL44" s="148" t="s">
        <v>291</v>
      </c>
      <c r="BM44" s="143">
        <v>643562.74</v>
      </c>
      <c r="BO44" s="143">
        <v>8233886</v>
      </c>
      <c r="BP44" s="143">
        <f t="shared" si="20"/>
        <v>7001576.44</v>
      </c>
      <c r="BQ44" s="141" t="s">
        <v>26</v>
      </c>
      <c r="BR44" s="148" t="s">
        <v>291</v>
      </c>
      <c r="BS44" s="143"/>
    </row>
    <row r="45" spans="1:71" ht="24" customHeight="1">
      <c r="A45" s="143">
        <v>208800</v>
      </c>
      <c r="B45" s="143">
        <f t="shared" si="21"/>
        <v>15000</v>
      </c>
      <c r="C45" s="141" t="s">
        <v>27</v>
      </c>
      <c r="D45" s="148" t="s">
        <v>292</v>
      </c>
      <c r="E45" s="143">
        <v>15000</v>
      </c>
      <c r="F45" s="149"/>
      <c r="G45" s="143">
        <v>208800</v>
      </c>
      <c r="H45" s="143">
        <f t="shared" si="12"/>
        <v>47840</v>
      </c>
      <c r="I45" s="141" t="s">
        <v>27</v>
      </c>
      <c r="J45" s="148" t="s">
        <v>292</v>
      </c>
      <c r="K45" s="143">
        <v>32840</v>
      </c>
      <c r="M45" s="143">
        <v>219300</v>
      </c>
      <c r="N45" s="143">
        <f t="shared" si="13"/>
        <v>64800</v>
      </c>
      <c r="O45" s="141" t="s">
        <v>27</v>
      </c>
      <c r="P45" s="148" t="s">
        <v>292</v>
      </c>
      <c r="Q45" s="143">
        <v>16960</v>
      </c>
      <c r="S45" s="143">
        <v>219300</v>
      </c>
      <c r="T45" s="143">
        <f t="shared" si="14"/>
        <v>81760</v>
      </c>
      <c r="U45" s="141" t="s">
        <v>27</v>
      </c>
      <c r="V45" s="148" t="s">
        <v>292</v>
      </c>
      <c r="W45" s="143">
        <v>16960</v>
      </c>
      <c r="Y45" s="143">
        <v>219300</v>
      </c>
      <c r="Z45" s="143">
        <f t="shared" si="15"/>
        <v>98720</v>
      </c>
      <c r="AA45" s="141" t="s">
        <v>27</v>
      </c>
      <c r="AB45" s="148" t="s">
        <v>292</v>
      </c>
      <c r="AC45" s="143">
        <v>16960</v>
      </c>
      <c r="AE45" s="143">
        <v>219300</v>
      </c>
      <c r="AF45" s="143">
        <f t="shared" si="22"/>
        <v>115680</v>
      </c>
      <c r="AG45" s="141" t="s">
        <v>27</v>
      </c>
      <c r="AH45" s="148" t="s">
        <v>292</v>
      </c>
      <c r="AI45" s="143">
        <v>16960</v>
      </c>
      <c r="AK45" s="143">
        <v>219300</v>
      </c>
      <c r="AL45" s="143">
        <f t="shared" si="16"/>
        <v>132640</v>
      </c>
      <c r="AM45" s="141" t="s">
        <v>27</v>
      </c>
      <c r="AN45" s="148" t="s">
        <v>292</v>
      </c>
      <c r="AO45" s="143">
        <v>16960</v>
      </c>
      <c r="AQ45" s="143">
        <v>219300</v>
      </c>
      <c r="AR45" s="143">
        <f t="shared" si="23"/>
        <v>150220</v>
      </c>
      <c r="AS45" s="141" t="s">
        <v>27</v>
      </c>
      <c r="AT45" s="148" t="s">
        <v>292</v>
      </c>
      <c r="AU45" s="143">
        <v>17580</v>
      </c>
      <c r="AW45" s="143">
        <v>219300</v>
      </c>
      <c r="AX45" s="143">
        <f t="shared" si="17"/>
        <v>167490</v>
      </c>
      <c r="AY45" s="141" t="s">
        <v>27</v>
      </c>
      <c r="AZ45" s="148" t="s">
        <v>292</v>
      </c>
      <c r="BA45" s="143">
        <v>17270</v>
      </c>
      <c r="BC45" s="143">
        <v>219300</v>
      </c>
      <c r="BD45" s="143">
        <f t="shared" si="18"/>
        <v>184760</v>
      </c>
      <c r="BE45" s="141" t="s">
        <v>27</v>
      </c>
      <c r="BF45" s="148" t="s">
        <v>292</v>
      </c>
      <c r="BG45" s="143">
        <v>17270</v>
      </c>
      <c r="BI45" s="143">
        <v>225400</v>
      </c>
      <c r="BJ45" s="143">
        <f t="shared" si="19"/>
        <v>202030</v>
      </c>
      <c r="BK45" s="141" t="s">
        <v>27</v>
      </c>
      <c r="BL45" s="148" t="s">
        <v>292</v>
      </c>
      <c r="BM45" s="143">
        <v>17270</v>
      </c>
      <c r="BO45" s="143">
        <v>225400</v>
      </c>
      <c r="BP45" s="143">
        <f t="shared" si="20"/>
        <v>202030</v>
      </c>
      <c r="BQ45" s="141" t="s">
        <v>27</v>
      </c>
      <c r="BR45" s="148" t="s">
        <v>292</v>
      </c>
      <c r="BS45" s="143"/>
    </row>
    <row r="46" spans="1:71" ht="24" customHeight="1">
      <c r="A46" s="143">
        <v>3541120</v>
      </c>
      <c r="B46" s="143">
        <f t="shared" si="21"/>
        <v>276310</v>
      </c>
      <c r="C46" s="141" t="s">
        <v>28</v>
      </c>
      <c r="D46" s="148" t="s">
        <v>293</v>
      </c>
      <c r="E46" s="143">
        <v>276310</v>
      </c>
      <c r="F46" s="149"/>
      <c r="G46" s="143">
        <v>3541120</v>
      </c>
      <c r="H46" s="143">
        <f t="shared" si="12"/>
        <v>552620</v>
      </c>
      <c r="I46" s="141" t="s">
        <v>28</v>
      </c>
      <c r="J46" s="148" t="s">
        <v>293</v>
      </c>
      <c r="K46" s="143">
        <v>276310</v>
      </c>
      <c r="M46" s="143">
        <v>3530620</v>
      </c>
      <c r="N46" s="143">
        <f t="shared" si="13"/>
        <v>843805</v>
      </c>
      <c r="O46" s="141" t="s">
        <v>28</v>
      </c>
      <c r="P46" s="148" t="s">
        <v>293</v>
      </c>
      <c r="Q46" s="143">
        <v>291185</v>
      </c>
      <c r="S46" s="143">
        <v>3530620</v>
      </c>
      <c r="T46" s="143">
        <f t="shared" si="14"/>
        <v>1116990</v>
      </c>
      <c r="U46" s="141" t="s">
        <v>28</v>
      </c>
      <c r="V46" s="148" t="s">
        <v>293</v>
      </c>
      <c r="W46" s="143">
        <v>273185</v>
      </c>
      <c r="Y46" s="143">
        <v>3370620</v>
      </c>
      <c r="Z46" s="143">
        <f t="shared" si="15"/>
        <v>1373686</v>
      </c>
      <c r="AA46" s="141" t="s">
        <v>28</v>
      </c>
      <c r="AB46" s="148" t="s">
        <v>293</v>
      </c>
      <c r="AC46" s="143">
        <v>256696</v>
      </c>
      <c r="AE46" s="143">
        <v>3224620</v>
      </c>
      <c r="AF46" s="143">
        <f t="shared" si="22"/>
        <v>1631431</v>
      </c>
      <c r="AG46" s="141" t="s">
        <v>28</v>
      </c>
      <c r="AH46" s="148" t="s">
        <v>293</v>
      </c>
      <c r="AI46" s="143">
        <v>257745</v>
      </c>
      <c r="AK46" s="143">
        <v>3247620</v>
      </c>
      <c r="AL46" s="143">
        <f t="shared" si="16"/>
        <v>1889176</v>
      </c>
      <c r="AM46" s="141" t="s">
        <v>28</v>
      </c>
      <c r="AN46" s="148" t="s">
        <v>293</v>
      </c>
      <c r="AO46" s="143">
        <v>257745</v>
      </c>
      <c r="AQ46" s="143">
        <v>3352620</v>
      </c>
      <c r="AR46" s="143">
        <f t="shared" si="23"/>
        <v>2176671</v>
      </c>
      <c r="AS46" s="141" t="s">
        <v>28</v>
      </c>
      <c r="AT46" s="148" t="s">
        <v>293</v>
      </c>
      <c r="AU46" s="143">
        <v>287495</v>
      </c>
      <c r="AW46" s="143">
        <v>3413280</v>
      </c>
      <c r="AX46" s="143">
        <f t="shared" si="17"/>
        <v>2414588</v>
      </c>
      <c r="AY46" s="141" t="s">
        <v>28</v>
      </c>
      <c r="AZ46" s="148" t="s">
        <v>293</v>
      </c>
      <c r="BA46" s="143">
        <v>237917</v>
      </c>
      <c r="BC46" s="143">
        <v>3411780</v>
      </c>
      <c r="BD46" s="143">
        <f t="shared" si="18"/>
        <v>2642484.16</v>
      </c>
      <c r="BE46" s="141" t="s">
        <v>28</v>
      </c>
      <c r="BF46" s="148" t="s">
        <v>293</v>
      </c>
      <c r="BG46" s="143">
        <f>229162.94-1266.78</f>
        <v>227896.16</v>
      </c>
      <c r="BI46" s="143">
        <v>3500955</v>
      </c>
      <c r="BJ46" s="143">
        <f t="shared" si="19"/>
        <v>3078100.12</v>
      </c>
      <c r="BK46" s="141" t="s">
        <v>28</v>
      </c>
      <c r="BL46" s="148" t="s">
        <v>293</v>
      </c>
      <c r="BM46" s="143">
        <v>435615.96</v>
      </c>
      <c r="BO46" s="143">
        <v>3500955</v>
      </c>
      <c r="BP46" s="143">
        <f t="shared" si="20"/>
        <v>3078100.12</v>
      </c>
      <c r="BQ46" s="141" t="s">
        <v>28</v>
      </c>
      <c r="BR46" s="148" t="s">
        <v>293</v>
      </c>
      <c r="BS46" s="143"/>
    </row>
    <row r="47" spans="1:71" ht="24" customHeight="1">
      <c r="A47" s="143">
        <v>1059200</v>
      </c>
      <c r="B47" s="143">
        <f t="shared" si="21"/>
        <v>0</v>
      </c>
      <c r="C47" s="141" t="s">
        <v>29</v>
      </c>
      <c r="D47" s="148" t="s">
        <v>294</v>
      </c>
      <c r="E47" s="143">
        <v>0</v>
      </c>
      <c r="F47" s="149"/>
      <c r="G47" s="143">
        <v>1059200</v>
      </c>
      <c r="H47" s="143">
        <f t="shared" si="12"/>
        <v>21900</v>
      </c>
      <c r="I47" s="141" t="s">
        <v>29</v>
      </c>
      <c r="J47" s="148" t="s">
        <v>294</v>
      </c>
      <c r="K47" s="143">
        <v>21900</v>
      </c>
      <c r="M47" s="143">
        <v>1029200</v>
      </c>
      <c r="N47" s="143">
        <f t="shared" si="13"/>
        <v>39200</v>
      </c>
      <c r="O47" s="141" t="s">
        <v>29</v>
      </c>
      <c r="P47" s="148" t="s">
        <v>294</v>
      </c>
      <c r="Q47" s="143">
        <v>17300</v>
      </c>
      <c r="S47" s="143">
        <v>1029200</v>
      </c>
      <c r="T47" s="143">
        <f t="shared" si="14"/>
        <v>68200</v>
      </c>
      <c r="U47" s="141" t="s">
        <v>29</v>
      </c>
      <c r="V47" s="148" t="s">
        <v>294</v>
      </c>
      <c r="W47" s="143">
        <v>29000</v>
      </c>
      <c r="Y47" s="143">
        <v>616300</v>
      </c>
      <c r="Z47" s="143">
        <f t="shared" si="15"/>
        <v>92930</v>
      </c>
      <c r="AA47" s="141" t="s">
        <v>29</v>
      </c>
      <c r="AB47" s="148" t="s">
        <v>294</v>
      </c>
      <c r="AC47" s="143">
        <v>24730</v>
      </c>
      <c r="AE47" s="143">
        <v>616300</v>
      </c>
      <c r="AF47" s="143">
        <f t="shared" si="22"/>
        <v>122280</v>
      </c>
      <c r="AG47" s="141" t="s">
        <v>29</v>
      </c>
      <c r="AH47" s="148" t="s">
        <v>294</v>
      </c>
      <c r="AI47" s="143">
        <v>29350</v>
      </c>
      <c r="AK47" s="143">
        <v>636522.17</v>
      </c>
      <c r="AL47" s="143">
        <f t="shared" si="16"/>
        <v>146830</v>
      </c>
      <c r="AM47" s="141" t="s">
        <v>29</v>
      </c>
      <c r="AN47" s="148" t="s">
        <v>294</v>
      </c>
      <c r="AO47" s="143">
        <v>24550</v>
      </c>
      <c r="AQ47" s="143">
        <v>620022.17</v>
      </c>
      <c r="AR47" s="143">
        <f t="shared" si="23"/>
        <v>178936</v>
      </c>
      <c r="AS47" s="141" t="s">
        <v>29</v>
      </c>
      <c r="AT47" s="148" t="s">
        <v>294</v>
      </c>
      <c r="AU47" s="143">
        <v>32106</v>
      </c>
      <c r="AW47" s="143">
        <v>598822.17</v>
      </c>
      <c r="AX47" s="143">
        <f t="shared" si="17"/>
        <v>237586</v>
      </c>
      <c r="AY47" s="141" t="s">
        <v>29</v>
      </c>
      <c r="AZ47" s="148" t="s">
        <v>294</v>
      </c>
      <c r="BA47" s="143">
        <v>58650</v>
      </c>
      <c r="BC47" s="143">
        <v>597822.17</v>
      </c>
      <c r="BD47" s="143">
        <f t="shared" si="18"/>
        <v>262136</v>
      </c>
      <c r="BE47" s="141" t="s">
        <v>29</v>
      </c>
      <c r="BF47" s="148" t="s">
        <v>294</v>
      </c>
      <c r="BG47" s="143">
        <v>24550</v>
      </c>
      <c r="BI47" s="143">
        <v>637372.17</v>
      </c>
      <c r="BJ47" s="143">
        <f t="shared" si="19"/>
        <v>289686</v>
      </c>
      <c r="BK47" s="141" t="s">
        <v>29</v>
      </c>
      <c r="BL47" s="148" t="s">
        <v>294</v>
      </c>
      <c r="BM47" s="143">
        <v>27550</v>
      </c>
      <c r="BO47" s="143">
        <v>637372.17</v>
      </c>
      <c r="BP47" s="143">
        <f t="shared" si="20"/>
        <v>289686</v>
      </c>
      <c r="BQ47" s="141" t="s">
        <v>29</v>
      </c>
      <c r="BR47" s="148" t="s">
        <v>294</v>
      </c>
      <c r="BS47" s="143"/>
    </row>
    <row r="48" spans="1:71" ht="24" customHeight="1">
      <c r="A48" s="143">
        <v>5232200</v>
      </c>
      <c r="B48" s="143">
        <f t="shared" si="21"/>
        <v>4815</v>
      </c>
      <c r="C48" s="141" t="s">
        <v>30</v>
      </c>
      <c r="D48" s="148" t="s">
        <v>295</v>
      </c>
      <c r="E48" s="143">
        <v>4815</v>
      </c>
      <c r="F48" s="149"/>
      <c r="G48" s="143">
        <v>5232200</v>
      </c>
      <c r="H48" s="143">
        <f t="shared" si="12"/>
        <v>491427</v>
      </c>
      <c r="I48" s="141" t="s">
        <v>30</v>
      </c>
      <c r="J48" s="148" t="s">
        <v>295</v>
      </c>
      <c r="K48" s="143">
        <v>486612</v>
      </c>
      <c r="M48" s="143">
        <v>5262200</v>
      </c>
      <c r="N48" s="150">
        <f t="shared" si="13"/>
        <v>686202</v>
      </c>
      <c r="O48" s="141" t="s">
        <v>30</v>
      </c>
      <c r="P48" s="148" t="s">
        <v>295</v>
      </c>
      <c r="Q48" s="150">
        <v>194775</v>
      </c>
      <c r="S48" s="143">
        <v>5262200</v>
      </c>
      <c r="T48" s="150">
        <f t="shared" si="14"/>
        <v>991152.9</v>
      </c>
      <c r="U48" s="141" t="s">
        <v>30</v>
      </c>
      <c r="V48" s="148" t="s">
        <v>295</v>
      </c>
      <c r="W48" s="150">
        <v>304950.9</v>
      </c>
      <c r="Y48" s="143">
        <v>4716200</v>
      </c>
      <c r="Z48" s="143">
        <f t="shared" si="15"/>
        <v>1570101.42</v>
      </c>
      <c r="AA48" s="141" t="s">
        <v>30</v>
      </c>
      <c r="AB48" s="148" t="s">
        <v>295</v>
      </c>
      <c r="AC48" s="150">
        <v>578948.52</v>
      </c>
      <c r="AE48" s="143">
        <v>4942200</v>
      </c>
      <c r="AF48" s="143">
        <f t="shared" si="22"/>
        <v>1861143.42</v>
      </c>
      <c r="AG48" s="141" t="s">
        <v>30</v>
      </c>
      <c r="AH48" s="148" t="s">
        <v>295</v>
      </c>
      <c r="AI48" s="150">
        <v>291042</v>
      </c>
      <c r="AK48" s="143">
        <v>5012200</v>
      </c>
      <c r="AL48" s="143">
        <f t="shared" si="16"/>
        <v>2397118.48</v>
      </c>
      <c r="AM48" s="141" t="s">
        <v>30</v>
      </c>
      <c r="AN48" s="148" t="s">
        <v>295</v>
      </c>
      <c r="AO48" s="150">
        <v>535975.06</v>
      </c>
      <c r="AQ48" s="143">
        <v>4993700</v>
      </c>
      <c r="AR48" s="143">
        <f t="shared" si="23"/>
        <v>2655824.48</v>
      </c>
      <c r="AS48" s="141" t="s">
        <v>30</v>
      </c>
      <c r="AT48" s="148" t="s">
        <v>295</v>
      </c>
      <c r="AU48" s="150">
        <v>258706</v>
      </c>
      <c r="AW48" s="143">
        <v>5147240</v>
      </c>
      <c r="AX48" s="143">
        <f t="shared" si="17"/>
        <v>3112092.48</v>
      </c>
      <c r="AY48" s="141" t="s">
        <v>30</v>
      </c>
      <c r="AZ48" s="148" t="s">
        <v>295</v>
      </c>
      <c r="BA48" s="150">
        <f>456348-80</f>
        <v>456268</v>
      </c>
      <c r="BC48" s="143">
        <v>5244894</v>
      </c>
      <c r="BD48" s="143">
        <f t="shared" si="18"/>
        <v>3368242.48</v>
      </c>
      <c r="BE48" s="141" t="s">
        <v>30</v>
      </c>
      <c r="BF48" s="148" t="s">
        <v>295</v>
      </c>
      <c r="BG48" s="150">
        <v>256150</v>
      </c>
      <c r="BI48" s="143">
        <v>5282394</v>
      </c>
      <c r="BJ48" s="143">
        <f t="shared" si="19"/>
        <v>3697873.48</v>
      </c>
      <c r="BK48" s="141" t="s">
        <v>30</v>
      </c>
      <c r="BL48" s="148" t="s">
        <v>295</v>
      </c>
      <c r="BM48" s="150">
        <v>329631</v>
      </c>
      <c r="BO48" s="143">
        <v>5282394</v>
      </c>
      <c r="BP48" s="143">
        <f t="shared" si="20"/>
        <v>3697873.48</v>
      </c>
      <c r="BQ48" s="141" t="s">
        <v>30</v>
      </c>
      <c r="BR48" s="148" t="s">
        <v>295</v>
      </c>
      <c r="BS48" s="150"/>
    </row>
    <row r="49" spans="1:71" ht="24" customHeight="1">
      <c r="A49" s="143">
        <v>4117600</v>
      </c>
      <c r="B49" s="143">
        <f t="shared" si="21"/>
        <v>0</v>
      </c>
      <c r="C49" s="141" t="s">
        <v>31</v>
      </c>
      <c r="D49" s="148" t="s">
        <v>296</v>
      </c>
      <c r="E49" s="143">
        <v>0</v>
      </c>
      <c r="F49" s="149"/>
      <c r="G49" s="143">
        <v>4117600</v>
      </c>
      <c r="H49" s="143">
        <f t="shared" si="12"/>
        <v>46760</v>
      </c>
      <c r="I49" s="141" t="s">
        <v>31</v>
      </c>
      <c r="J49" s="148" t="s">
        <v>296</v>
      </c>
      <c r="K49" s="143">
        <v>46760</v>
      </c>
      <c r="M49" s="143">
        <v>4117600</v>
      </c>
      <c r="N49" s="143">
        <f t="shared" si="13"/>
        <v>253294.8</v>
      </c>
      <c r="O49" s="141" t="s">
        <v>31</v>
      </c>
      <c r="P49" s="148" t="s">
        <v>296</v>
      </c>
      <c r="Q49" s="143">
        <v>206534.8</v>
      </c>
      <c r="S49" s="143">
        <v>4117600</v>
      </c>
      <c r="T49" s="143">
        <f t="shared" si="14"/>
        <v>489561.31999999995</v>
      </c>
      <c r="U49" s="141" t="s">
        <v>31</v>
      </c>
      <c r="V49" s="148" t="s">
        <v>296</v>
      </c>
      <c r="W49" s="143">
        <v>236266.52</v>
      </c>
      <c r="Y49" s="143">
        <v>4012600</v>
      </c>
      <c r="Z49" s="143">
        <f t="shared" si="15"/>
        <v>771545.6799999999</v>
      </c>
      <c r="AA49" s="141" t="s">
        <v>31</v>
      </c>
      <c r="AB49" s="148" t="s">
        <v>296</v>
      </c>
      <c r="AC49" s="143">
        <v>281984.36</v>
      </c>
      <c r="AE49" s="143">
        <v>3932600</v>
      </c>
      <c r="AF49" s="143">
        <f t="shared" si="22"/>
        <v>1179110.48</v>
      </c>
      <c r="AG49" s="141" t="s">
        <v>31</v>
      </c>
      <c r="AH49" s="148" t="s">
        <v>296</v>
      </c>
      <c r="AI49" s="143">
        <v>407564.8</v>
      </c>
      <c r="AK49" s="143">
        <v>3907600</v>
      </c>
      <c r="AL49" s="143">
        <f t="shared" si="16"/>
        <v>1698793.28</v>
      </c>
      <c r="AM49" s="141" t="s">
        <v>31</v>
      </c>
      <c r="AN49" s="148" t="s">
        <v>296</v>
      </c>
      <c r="AO49" s="143">
        <v>519682.8</v>
      </c>
      <c r="AQ49" s="143">
        <v>3877600</v>
      </c>
      <c r="AR49" s="143">
        <f t="shared" si="23"/>
        <v>1816353.28</v>
      </c>
      <c r="AS49" s="141" t="s">
        <v>31</v>
      </c>
      <c r="AT49" s="148" t="s">
        <v>296</v>
      </c>
      <c r="AU49" s="143">
        <v>117560</v>
      </c>
      <c r="AW49" s="143">
        <v>3898600</v>
      </c>
      <c r="AX49" s="143">
        <f t="shared" si="17"/>
        <v>2057613.28</v>
      </c>
      <c r="AY49" s="141" t="s">
        <v>31</v>
      </c>
      <c r="AZ49" s="148" t="s">
        <v>296</v>
      </c>
      <c r="BA49" s="143">
        <v>241260</v>
      </c>
      <c r="BC49" s="143">
        <v>3885200</v>
      </c>
      <c r="BD49" s="143">
        <f t="shared" si="18"/>
        <v>2526521.44</v>
      </c>
      <c r="BE49" s="141" t="s">
        <v>31</v>
      </c>
      <c r="BF49" s="148" t="s">
        <v>296</v>
      </c>
      <c r="BG49" s="143">
        <v>468908.16</v>
      </c>
      <c r="BI49" s="143">
        <v>3802300</v>
      </c>
      <c r="BJ49" s="143">
        <f t="shared" si="19"/>
        <v>2607313.44</v>
      </c>
      <c r="BK49" s="141" t="s">
        <v>31</v>
      </c>
      <c r="BL49" s="148" t="s">
        <v>296</v>
      </c>
      <c r="BM49" s="143">
        <v>80792</v>
      </c>
      <c r="BO49" s="143">
        <v>3802300</v>
      </c>
      <c r="BP49" s="143">
        <f t="shared" si="20"/>
        <v>2607313.44</v>
      </c>
      <c r="BQ49" s="141" t="s">
        <v>31</v>
      </c>
      <c r="BR49" s="148" t="s">
        <v>296</v>
      </c>
      <c r="BS49" s="143"/>
    </row>
    <row r="50" spans="1:71" ht="24" customHeight="1">
      <c r="A50" s="143">
        <v>445000</v>
      </c>
      <c r="B50" s="143">
        <f t="shared" si="21"/>
        <v>19711.77</v>
      </c>
      <c r="C50" s="141" t="s">
        <v>32</v>
      </c>
      <c r="D50" s="148" t="s">
        <v>297</v>
      </c>
      <c r="E50" s="143">
        <v>19711.77</v>
      </c>
      <c r="F50" s="149"/>
      <c r="G50" s="143">
        <v>445000</v>
      </c>
      <c r="H50" s="143">
        <f t="shared" si="12"/>
        <v>65483.78</v>
      </c>
      <c r="I50" s="141" t="s">
        <v>32</v>
      </c>
      <c r="J50" s="148" t="s">
        <v>297</v>
      </c>
      <c r="K50" s="143">
        <v>45772.01</v>
      </c>
      <c r="M50" s="143">
        <v>445000</v>
      </c>
      <c r="N50" s="143">
        <f t="shared" si="13"/>
        <v>83394.92</v>
      </c>
      <c r="O50" s="141" t="s">
        <v>32</v>
      </c>
      <c r="P50" s="148" t="s">
        <v>297</v>
      </c>
      <c r="Q50" s="143">
        <v>17911.14</v>
      </c>
      <c r="S50" s="143">
        <v>445000</v>
      </c>
      <c r="T50" s="143">
        <f t="shared" si="14"/>
        <v>83394.92</v>
      </c>
      <c r="U50" s="141" t="s">
        <v>32</v>
      </c>
      <c r="V50" s="148" t="s">
        <v>297</v>
      </c>
      <c r="W50" s="143">
        <v>0</v>
      </c>
      <c r="Y50" s="143">
        <v>335000</v>
      </c>
      <c r="Z50" s="143">
        <f t="shared" si="15"/>
        <v>125243.76</v>
      </c>
      <c r="AA50" s="141" t="s">
        <v>32</v>
      </c>
      <c r="AB50" s="148" t="s">
        <v>297</v>
      </c>
      <c r="AC50" s="143">
        <v>41848.84</v>
      </c>
      <c r="AE50" s="143">
        <v>335000</v>
      </c>
      <c r="AF50" s="143">
        <f t="shared" si="22"/>
        <v>132922.08</v>
      </c>
      <c r="AG50" s="141" t="s">
        <v>32</v>
      </c>
      <c r="AH50" s="148" t="s">
        <v>297</v>
      </c>
      <c r="AI50" s="143">
        <v>7678.32</v>
      </c>
      <c r="AK50" s="143">
        <v>335000</v>
      </c>
      <c r="AL50" s="143">
        <f t="shared" si="16"/>
        <v>163202.11</v>
      </c>
      <c r="AM50" s="141" t="s">
        <v>32</v>
      </c>
      <c r="AN50" s="148" t="s">
        <v>297</v>
      </c>
      <c r="AO50" s="143">
        <v>30280.03</v>
      </c>
      <c r="AQ50" s="143">
        <v>335000</v>
      </c>
      <c r="AR50" s="143">
        <f t="shared" si="23"/>
        <v>210552.50999999998</v>
      </c>
      <c r="AS50" s="141" t="s">
        <v>32</v>
      </c>
      <c r="AT50" s="148" t="s">
        <v>297</v>
      </c>
      <c r="AU50" s="143">
        <v>47350.4</v>
      </c>
      <c r="AW50" s="143">
        <v>335000</v>
      </c>
      <c r="AX50" s="143">
        <f t="shared" si="17"/>
        <v>242455.11999999997</v>
      </c>
      <c r="AY50" s="141" t="s">
        <v>32</v>
      </c>
      <c r="AZ50" s="148" t="s">
        <v>297</v>
      </c>
      <c r="BA50" s="143">
        <v>31902.61</v>
      </c>
      <c r="BC50" s="143">
        <v>335000</v>
      </c>
      <c r="BD50" s="143">
        <f t="shared" si="18"/>
        <v>272282.66000000003</v>
      </c>
      <c r="BE50" s="141" t="s">
        <v>32</v>
      </c>
      <c r="BF50" s="148" t="s">
        <v>297</v>
      </c>
      <c r="BG50" s="143">
        <v>29827.54</v>
      </c>
      <c r="BI50" s="143">
        <v>345000</v>
      </c>
      <c r="BJ50" s="143">
        <f t="shared" si="19"/>
        <v>298550.79000000004</v>
      </c>
      <c r="BK50" s="141" t="s">
        <v>32</v>
      </c>
      <c r="BL50" s="148" t="s">
        <v>297</v>
      </c>
      <c r="BM50" s="143">
        <v>26268.13</v>
      </c>
      <c r="BO50" s="143">
        <v>345000</v>
      </c>
      <c r="BP50" s="143">
        <f t="shared" si="20"/>
        <v>298550.79000000004</v>
      </c>
      <c r="BQ50" s="141" t="s">
        <v>32</v>
      </c>
      <c r="BR50" s="148" t="s">
        <v>297</v>
      </c>
      <c r="BS50" s="143"/>
    </row>
    <row r="51" spans="1:71" ht="24" customHeight="1">
      <c r="A51" s="143">
        <v>4355029</v>
      </c>
      <c r="B51" s="143">
        <f t="shared" si="21"/>
        <v>0</v>
      </c>
      <c r="C51" s="141" t="s">
        <v>37</v>
      </c>
      <c r="D51" s="148" t="s">
        <v>298</v>
      </c>
      <c r="E51" s="143"/>
      <c r="F51" s="149"/>
      <c r="G51" s="143">
        <v>4355029</v>
      </c>
      <c r="H51" s="143">
        <f t="shared" si="12"/>
        <v>673600</v>
      </c>
      <c r="I51" s="141" t="s">
        <v>37</v>
      </c>
      <c r="J51" s="148" t="s">
        <v>298</v>
      </c>
      <c r="K51" s="143">
        <v>673600</v>
      </c>
      <c r="M51" s="143">
        <v>4355029</v>
      </c>
      <c r="N51" s="143">
        <f t="shared" si="13"/>
        <v>688600</v>
      </c>
      <c r="O51" s="141" t="s">
        <v>37</v>
      </c>
      <c r="P51" s="148" t="s">
        <v>298</v>
      </c>
      <c r="Q51" s="143">
        <v>15000</v>
      </c>
      <c r="S51" s="143">
        <v>4355029</v>
      </c>
      <c r="T51" s="143">
        <f t="shared" si="14"/>
        <v>1730840</v>
      </c>
      <c r="U51" s="141" t="s">
        <v>37</v>
      </c>
      <c r="V51" s="148" t="s">
        <v>298</v>
      </c>
      <c r="W51" s="143">
        <v>1042240</v>
      </c>
      <c r="Y51" s="143">
        <v>4355029</v>
      </c>
      <c r="Z51" s="143">
        <f t="shared" si="15"/>
        <v>1830840</v>
      </c>
      <c r="AA51" s="141" t="s">
        <v>37</v>
      </c>
      <c r="AB51" s="148" t="s">
        <v>298</v>
      </c>
      <c r="AC51" s="143">
        <v>100000</v>
      </c>
      <c r="AE51" s="143">
        <v>4355029</v>
      </c>
      <c r="AF51" s="143">
        <f t="shared" si="22"/>
        <v>2004840</v>
      </c>
      <c r="AG51" s="141" t="s">
        <v>37</v>
      </c>
      <c r="AH51" s="148" t="s">
        <v>298</v>
      </c>
      <c r="AI51" s="143">
        <v>174000</v>
      </c>
      <c r="AK51" s="143">
        <v>4355029</v>
      </c>
      <c r="AL51" s="143">
        <f t="shared" si="16"/>
        <v>2004840</v>
      </c>
      <c r="AM51" s="141" t="s">
        <v>37</v>
      </c>
      <c r="AN51" s="148" t="s">
        <v>298</v>
      </c>
      <c r="AO51" s="143">
        <v>0</v>
      </c>
      <c r="AQ51" s="143">
        <v>4355029</v>
      </c>
      <c r="AR51" s="143">
        <f t="shared" si="23"/>
        <v>2914200</v>
      </c>
      <c r="AS51" s="141" t="s">
        <v>37</v>
      </c>
      <c r="AT51" s="148" t="s">
        <v>298</v>
      </c>
      <c r="AU51" s="143">
        <v>909360</v>
      </c>
      <c r="AW51" s="143">
        <v>4330029</v>
      </c>
      <c r="AX51" s="143">
        <f t="shared" si="17"/>
        <v>2914200</v>
      </c>
      <c r="AY51" s="141" t="s">
        <v>37</v>
      </c>
      <c r="AZ51" s="148" t="s">
        <v>298</v>
      </c>
      <c r="BA51" s="143"/>
      <c r="BC51" s="143">
        <v>4330029</v>
      </c>
      <c r="BD51" s="143">
        <f t="shared" si="18"/>
        <v>2919200</v>
      </c>
      <c r="BE51" s="141" t="s">
        <v>37</v>
      </c>
      <c r="BF51" s="148" t="s">
        <v>298</v>
      </c>
      <c r="BG51" s="143">
        <v>5000</v>
      </c>
      <c r="BI51" s="143">
        <v>4355029</v>
      </c>
      <c r="BJ51" s="143">
        <f t="shared" si="19"/>
        <v>2919200</v>
      </c>
      <c r="BK51" s="141" t="s">
        <v>37</v>
      </c>
      <c r="BL51" s="148" t="s">
        <v>298</v>
      </c>
      <c r="BM51" s="143">
        <v>0</v>
      </c>
      <c r="BO51" s="143">
        <v>4355029</v>
      </c>
      <c r="BP51" s="143">
        <f t="shared" si="20"/>
        <v>2919200</v>
      </c>
      <c r="BQ51" s="141" t="s">
        <v>37</v>
      </c>
      <c r="BR51" s="148" t="s">
        <v>298</v>
      </c>
      <c r="BS51" s="143"/>
    </row>
    <row r="52" spans="1:71" ht="24" customHeight="1">
      <c r="A52" s="143">
        <v>2856040</v>
      </c>
      <c r="B52" s="143">
        <f t="shared" si="21"/>
        <v>0</v>
      </c>
      <c r="C52" s="141" t="s">
        <v>33</v>
      </c>
      <c r="D52" s="148" t="s">
        <v>299</v>
      </c>
      <c r="E52" s="146"/>
      <c r="F52" s="151"/>
      <c r="G52" s="143">
        <v>2856040</v>
      </c>
      <c r="H52" s="143">
        <f t="shared" si="12"/>
        <v>0</v>
      </c>
      <c r="I52" s="141" t="s">
        <v>33</v>
      </c>
      <c r="J52" s="148" t="s">
        <v>299</v>
      </c>
      <c r="K52" s="146"/>
      <c r="M52" s="143">
        <v>2856040</v>
      </c>
      <c r="N52" s="143">
        <f t="shared" si="13"/>
        <v>0</v>
      </c>
      <c r="O52" s="141" t="s">
        <v>33</v>
      </c>
      <c r="P52" s="148" t="s">
        <v>299</v>
      </c>
      <c r="Q52" s="146"/>
      <c r="S52" s="143">
        <v>2856040</v>
      </c>
      <c r="T52" s="143">
        <f t="shared" si="14"/>
        <v>63000</v>
      </c>
      <c r="U52" s="141" t="s">
        <v>33</v>
      </c>
      <c r="V52" s="148" t="s">
        <v>299</v>
      </c>
      <c r="W52" s="146">
        <v>63000</v>
      </c>
      <c r="Y52" s="143">
        <v>2856040</v>
      </c>
      <c r="Z52" s="143">
        <f t="shared" si="15"/>
        <v>189000</v>
      </c>
      <c r="AA52" s="141" t="s">
        <v>33</v>
      </c>
      <c r="AB52" s="148" t="s">
        <v>299</v>
      </c>
      <c r="AC52" s="146">
        <v>126000</v>
      </c>
      <c r="AE52" s="143">
        <v>2856040</v>
      </c>
      <c r="AF52" s="143">
        <f t="shared" si="22"/>
        <v>220010</v>
      </c>
      <c r="AG52" s="141" t="s">
        <v>33</v>
      </c>
      <c r="AH52" s="148" t="s">
        <v>299</v>
      </c>
      <c r="AI52" s="146">
        <v>31010</v>
      </c>
      <c r="AK52" s="143">
        <v>2856040</v>
      </c>
      <c r="AL52" s="143">
        <f t="shared" si="16"/>
        <v>233010</v>
      </c>
      <c r="AM52" s="141" t="s">
        <v>33</v>
      </c>
      <c r="AN52" s="148" t="s">
        <v>299</v>
      </c>
      <c r="AO52" s="146">
        <v>13000</v>
      </c>
      <c r="AQ52" s="143">
        <v>2856040</v>
      </c>
      <c r="AR52" s="143">
        <f t="shared" si="23"/>
        <v>263010</v>
      </c>
      <c r="AS52" s="141" t="s">
        <v>33</v>
      </c>
      <c r="AT52" s="148" t="s">
        <v>299</v>
      </c>
      <c r="AU52" s="146">
        <v>30000</v>
      </c>
      <c r="AW52" s="143">
        <v>2747040</v>
      </c>
      <c r="AX52" s="143">
        <f t="shared" si="17"/>
        <v>263010</v>
      </c>
      <c r="AY52" s="141" t="s">
        <v>33</v>
      </c>
      <c r="AZ52" s="148" t="s">
        <v>299</v>
      </c>
      <c r="BA52" s="146"/>
      <c r="BC52" s="143">
        <v>2747040</v>
      </c>
      <c r="BD52" s="143">
        <f t="shared" si="18"/>
        <v>362010</v>
      </c>
      <c r="BE52" s="141" t="s">
        <v>33</v>
      </c>
      <c r="BF52" s="148" t="s">
        <v>299</v>
      </c>
      <c r="BG52" s="146">
        <v>99000</v>
      </c>
      <c r="BI52" s="143">
        <v>2726540</v>
      </c>
      <c r="BJ52" s="143">
        <f t="shared" si="19"/>
        <v>392010</v>
      </c>
      <c r="BK52" s="141" t="s">
        <v>33</v>
      </c>
      <c r="BL52" s="148" t="s">
        <v>299</v>
      </c>
      <c r="BM52" s="146">
        <v>30000</v>
      </c>
      <c r="BO52" s="143">
        <v>2726540</v>
      </c>
      <c r="BP52" s="143">
        <f t="shared" si="20"/>
        <v>392010</v>
      </c>
      <c r="BQ52" s="141" t="s">
        <v>33</v>
      </c>
      <c r="BR52" s="148" t="s">
        <v>299</v>
      </c>
      <c r="BS52" s="146"/>
    </row>
    <row r="53" spans="1:71" ht="24" customHeight="1">
      <c r="A53" s="143">
        <v>7727628</v>
      </c>
      <c r="B53" s="143">
        <f t="shared" si="21"/>
        <v>0</v>
      </c>
      <c r="C53" s="141" t="s">
        <v>34</v>
      </c>
      <c r="D53" s="148" t="s">
        <v>300</v>
      </c>
      <c r="E53" s="146"/>
      <c r="F53" s="151"/>
      <c r="G53" s="143">
        <v>7727628</v>
      </c>
      <c r="H53" s="143">
        <f t="shared" si="12"/>
        <v>0</v>
      </c>
      <c r="I53" s="141" t="s">
        <v>34</v>
      </c>
      <c r="J53" s="148" t="s">
        <v>300</v>
      </c>
      <c r="K53" s="146"/>
      <c r="M53" s="143">
        <v>7727628</v>
      </c>
      <c r="N53" s="143">
        <f t="shared" si="13"/>
        <v>0</v>
      </c>
      <c r="O53" s="141" t="s">
        <v>34</v>
      </c>
      <c r="P53" s="148" t="s">
        <v>300</v>
      </c>
      <c r="Q53" s="146"/>
      <c r="S53" s="143">
        <v>7727628</v>
      </c>
      <c r="T53" s="143">
        <f t="shared" si="14"/>
        <v>0</v>
      </c>
      <c r="U53" s="141" t="s">
        <v>34</v>
      </c>
      <c r="V53" s="148" t="s">
        <v>300</v>
      </c>
      <c r="W53" s="146"/>
      <c r="Y53" s="143">
        <v>7727628</v>
      </c>
      <c r="Z53" s="143">
        <f t="shared" si="15"/>
        <v>682800</v>
      </c>
      <c r="AA53" s="141" t="s">
        <v>34</v>
      </c>
      <c r="AB53" s="148" t="s">
        <v>300</v>
      </c>
      <c r="AC53" s="146">
        <v>682800</v>
      </c>
      <c r="AE53" s="143">
        <v>7727628</v>
      </c>
      <c r="AF53" s="143">
        <f t="shared" si="22"/>
        <v>1064500</v>
      </c>
      <c r="AG53" s="141" t="s">
        <v>34</v>
      </c>
      <c r="AH53" s="148" t="s">
        <v>300</v>
      </c>
      <c r="AI53" s="146">
        <v>381700</v>
      </c>
      <c r="AK53" s="143">
        <v>7727628</v>
      </c>
      <c r="AL53" s="143">
        <f t="shared" si="16"/>
        <v>2678300</v>
      </c>
      <c r="AM53" s="141" t="s">
        <v>34</v>
      </c>
      <c r="AN53" s="148" t="s">
        <v>300</v>
      </c>
      <c r="AO53" s="146">
        <v>1613800</v>
      </c>
      <c r="AQ53" s="143">
        <v>7727628</v>
      </c>
      <c r="AR53" s="143">
        <f t="shared" si="23"/>
        <v>2931300</v>
      </c>
      <c r="AS53" s="141" t="s">
        <v>34</v>
      </c>
      <c r="AT53" s="148" t="s">
        <v>300</v>
      </c>
      <c r="AU53" s="146">
        <v>253000</v>
      </c>
      <c r="AW53" s="143">
        <v>7727628</v>
      </c>
      <c r="AX53" s="143">
        <f t="shared" si="17"/>
        <v>3118200</v>
      </c>
      <c r="AY53" s="141" t="s">
        <v>34</v>
      </c>
      <c r="AZ53" s="148" t="s">
        <v>300</v>
      </c>
      <c r="BA53" s="146">
        <v>186900</v>
      </c>
      <c r="BC53" s="143">
        <v>7727628</v>
      </c>
      <c r="BD53" s="143">
        <f t="shared" si="18"/>
        <v>4657200</v>
      </c>
      <c r="BE53" s="141" t="s">
        <v>34</v>
      </c>
      <c r="BF53" s="148" t="s">
        <v>300</v>
      </c>
      <c r="BG53" s="146">
        <v>1539000</v>
      </c>
      <c r="BI53" s="143">
        <v>7727628</v>
      </c>
      <c r="BJ53" s="143">
        <f t="shared" si="19"/>
        <v>5087100</v>
      </c>
      <c r="BK53" s="141" t="s">
        <v>34</v>
      </c>
      <c r="BL53" s="148" t="s">
        <v>300</v>
      </c>
      <c r="BM53" s="146">
        <v>429900</v>
      </c>
      <c r="BO53" s="143">
        <v>7727628</v>
      </c>
      <c r="BP53" s="143">
        <f t="shared" si="20"/>
        <v>5087100</v>
      </c>
      <c r="BQ53" s="141" t="s">
        <v>34</v>
      </c>
      <c r="BR53" s="148" t="s">
        <v>300</v>
      </c>
      <c r="BS53" s="146"/>
    </row>
    <row r="54" spans="1:71" ht="24" customHeight="1">
      <c r="A54" s="143"/>
      <c r="B54" s="143"/>
      <c r="C54" s="141"/>
      <c r="D54" s="148"/>
      <c r="E54" s="146"/>
      <c r="F54" s="151"/>
      <c r="G54" s="143"/>
      <c r="H54" s="143"/>
      <c r="I54" s="141"/>
      <c r="J54" s="148"/>
      <c r="K54" s="146"/>
      <c r="M54" s="143"/>
      <c r="N54" s="143"/>
      <c r="O54" s="141"/>
      <c r="P54" s="148"/>
      <c r="Q54" s="146"/>
      <c r="S54" s="143"/>
      <c r="T54" s="143"/>
      <c r="U54" s="141"/>
      <c r="V54" s="148"/>
      <c r="W54" s="146"/>
      <c r="Y54" s="143">
        <v>1630900</v>
      </c>
      <c r="Z54" s="143">
        <f t="shared" si="15"/>
        <v>1229373.78</v>
      </c>
      <c r="AA54" s="141" t="s">
        <v>38</v>
      </c>
      <c r="AB54" s="148"/>
      <c r="AC54" s="146">
        <v>1229373.78</v>
      </c>
      <c r="AE54" s="143">
        <v>1630900</v>
      </c>
      <c r="AF54" s="143">
        <f t="shared" si="22"/>
        <v>1229373.78</v>
      </c>
      <c r="AG54" s="141" t="s">
        <v>38</v>
      </c>
      <c r="AH54" s="148"/>
      <c r="AI54" s="146">
        <v>0</v>
      </c>
      <c r="AK54" s="143">
        <v>1565677.83</v>
      </c>
      <c r="AL54" s="143">
        <f t="shared" si="16"/>
        <v>1229373.78</v>
      </c>
      <c r="AM54" s="141" t="s">
        <v>38</v>
      </c>
      <c r="AN54" s="148"/>
      <c r="AO54" s="146">
        <v>0</v>
      </c>
      <c r="AQ54" s="143">
        <v>1535677.83</v>
      </c>
      <c r="AR54" s="143">
        <f t="shared" si="23"/>
        <v>1229373.78</v>
      </c>
      <c r="AS54" s="141" t="s">
        <v>38</v>
      </c>
      <c r="AT54" s="148"/>
      <c r="AU54" s="146">
        <v>0</v>
      </c>
      <c r="AW54" s="143">
        <v>1495677.83</v>
      </c>
      <c r="AX54" s="143">
        <f t="shared" si="17"/>
        <v>1229373.78</v>
      </c>
      <c r="AY54" s="141" t="s">
        <v>38</v>
      </c>
      <c r="AZ54" s="148"/>
      <c r="BA54" s="146"/>
      <c r="BC54" s="143">
        <v>1495677.83</v>
      </c>
      <c r="BD54" s="143">
        <f t="shared" si="18"/>
        <v>1229373.78</v>
      </c>
      <c r="BE54" s="141" t="s">
        <v>38</v>
      </c>
      <c r="BF54" s="148"/>
      <c r="BG54" s="146"/>
      <c r="BI54" s="143">
        <v>1378532.83</v>
      </c>
      <c r="BJ54" s="143">
        <f t="shared" si="19"/>
        <v>1229373.78</v>
      </c>
      <c r="BK54" s="141" t="s">
        <v>38</v>
      </c>
      <c r="BL54" s="148"/>
      <c r="BM54" s="146">
        <v>0</v>
      </c>
      <c r="BO54" s="143">
        <v>1378532.83</v>
      </c>
      <c r="BP54" s="143">
        <f t="shared" si="20"/>
        <v>1229373.78</v>
      </c>
      <c r="BQ54" s="141" t="s">
        <v>38</v>
      </c>
      <c r="BR54" s="148"/>
      <c r="BS54" s="146"/>
    </row>
    <row r="55" spans="1:71" ht="24" customHeight="1">
      <c r="A55" s="143"/>
      <c r="B55" s="143">
        <f t="shared" si="21"/>
        <v>0</v>
      </c>
      <c r="C55" s="141" t="s">
        <v>301</v>
      </c>
      <c r="D55" s="148" t="s">
        <v>302</v>
      </c>
      <c r="E55" s="146"/>
      <c r="F55" s="151"/>
      <c r="G55" s="143"/>
      <c r="H55" s="143">
        <f t="shared" si="12"/>
        <v>0</v>
      </c>
      <c r="I55" s="141" t="s">
        <v>301</v>
      </c>
      <c r="J55" s="148" t="s">
        <v>302</v>
      </c>
      <c r="K55" s="146"/>
      <c r="M55" s="143"/>
      <c r="N55" s="143">
        <f t="shared" si="13"/>
        <v>145500</v>
      </c>
      <c r="O55" s="141" t="s">
        <v>301</v>
      </c>
      <c r="P55" s="148" t="s">
        <v>302</v>
      </c>
      <c r="Q55" s="146">
        <v>145500</v>
      </c>
      <c r="S55" s="143"/>
      <c r="T55" s="154">
        <v>4095900</v>
      </c>
      <c r="U55" s="141" t="s">
        <v>301</v>
      </c>
      <c r="V55" s="148" t="s">
        <v>302</v>
      </c>
      <c r="W55" s="146">
        <v>1015600</v>
      </c>
      <c r="Y55" s="143"/>
      <c r="Z55" s="154">
        <f>4095900+AC55</f>
        <v>4241400</v>
      </c>
      <c r="AA55" s="141" t="s">
        <v>301</v>
      </c>
      <c r="AB55" s="148" t="s">
        <v>302</v>
      </c>
      <c r="AC55" s="146">
        <v>145500</v>
      </c>
      <c r="AE55" s="143"/>
      <c r="AF55" s="154">
        <f>4095900+AI55+AC55</f>
        <v>6121900</v>
      </c>
      <c r="AG55" s="141" t="s">
        <v>301</v>
      </c>
      <c r="AH55" s="148" t="s">
        <v>302</v>
      </c>
      <c r="AI55" s="146">
        <v>1880500</v>
      </c>
      <c r="AK55" s="143"/>
      <c r="AL55" s="154">
        <f>4095900+AO55+AI55+145500</f>
        <v>7133400</v>
      </c>
      <c r="AM55" s="141" t="s">
        <v>301</v>
      </c>
      <c r="AN55" s="148" t="s">
        <v>302</v>
      </c>
      <c r="AO55" s="146">
        <v>1011500</v>
      </c>
      <c r="AQ55" s="143"/>
      <c r="AR55" s="154">
        <f>4095900+AU55+AO55+145500+AI55</f>
        <v>8142500</v>
      </c>
      <c r="AS55" s="141" t="s">
        <v>301</v>
      </c>
      <c r="AT55" s="148" t="s">
        <v>302</v>
      </c>
      <c r="AU55" s="146">
        <v>1009100</v>
      </c>
      <c r="AW55" s="143"/>
      <c r="AX55" s="154">
        <f>4095900+BA55+AU55+145500+AO55+AI55</f>
        <v>9138100</v>
      </c>
      <c r="AY55" s="141" t="s">
        <v>301</v>
      </c>
      <c r="AZ55" s="148" t="s">
        <v>302</v>
      </c>
      <c r="BA55" s="146">
        <v>995600</v>
      </c>
      <c r="BC55" s="143"/>
      <c r="BD55" s="150">
        <f>+AU55+BA55+BG55+AO55+AI55+AC55+W55+Q55+K55+E55+2934800</f>
        <v>10141100</v>
      </c>
      <c r="BE55" s="141" t="s">
        <v>301</v>
      </c>
      <c r="BF55" s="148" t="s">
        <v>302</v>
      </c>
      <c r="BG55" s="146">
        <f>1009500-6500</f>
        <v>1003000</v>
      </c>
      <c r="BI55" s="143"/>
      <c r="BJ55" s="150">
        <f>+BA55+BG55+BM55+AU55+AO55+AI55+AC55+W55+Q55+K55+2934800</f>
        <v>11147200</v>
      </c>
      <c r="BK55" s="141" t="s">
        <v>301</v>
      </c>
      <c r="BL55" s="148" t="s">
        <v>302</v>
      </c>
      <c r="BM55" s="146">
        <v>1006100</v>
      </c>
      <c r="BO55" s="143"/>
      <c r="BP55" s="150">
        <f>+BG55+BM55+BS55+BA55+AU55+AO55+AI55+AC55+W55+Q55+2934800</f>
        <v>11147200</v>
      </c>
      <c r="BQ55" s="141" t="s">
        <v>301</v>
      </c>
      <c r="BR55" s="148" t="s">
        <v>302</v>
      </c>
      <c r="BS55" s="146"/>
    </row>
    <row r="56" spans="1:71" ht="24" customHeight="1">
      <c r="A56" s="146"/>
      <c r="B56" s="143">
        <f>+E56</f>
        <v>0</v>
      </c>
      <c r="C56" s="141" t="s">
        <v>303</v>
      </c>
      <c r="D56" s="148"/>
      <c r="E56" s="143"/>
      <c r="F56" s="149"/>
      <c r="G56" s="146"/>
      <c r="H56" s="143">
        <f>+E56+K56</f>
        <v>0</v>
      </c>
      <c r="I56" s="141" t="s">
        <v>303</v>
      </c>
      <c r="J56" s="148"/>
      <c r="K56" s="143"/>
      <c r="M56" s="146"/>
      <c r="N56" s="143">
        <f>+E56+K56+Q56</f>
        <v>40000</v>
      </c>
      <c r="O56" s="141" t="s">
        <v>303</v>
      </c>
      <c r="P56" s="148"/>
      <c r="Q56" s="143">
        <v>40000</v>
      </c>
      <c r="S56" s="146"/>
      <c r="T56" s="154">
        <v>629000</v>
      </c>
      <c r="U56" s="141" t="s">
        <v>303</v>
      </c>
      <c r="V56" s="148"/>
      <c r="W56" s="143">
        <v>155500</v>
      </c>
      <c r="Y56" s="146"/>
      <c r="Z56" s="154">
        <f>629000+AC56</f>
        <v>973600</v>
      </c>
      <c r="AA56" s="141" t="s">
        <v>303</v>
      </c>
      <c r="AB56" s="148"/>
      <c r="AC56" s="143">
        <v>344600</v>
      </c>
      <c r="AE56" s="146"/>
      <c r="AF56" s="154">
        <f>629000+AI56+AC56</f>
        <v>1504100</v>
      </c>
      <c r="AG56" s="141" t="s">
        <v>303</v>
      </c>
      <c r="AH56" s="148"/>
      <c r="AI56" s="143">
        <v>530500</v>
      </c>
      <c r="AK56" s="146"/>
      <c r="AL56" s="154">
        <f>629000+AO56+AI56+344600</f>
        <v>1752900</v>
      </c>
      <c r="AM56" s="141" t="s">
        <v>303</v>
      </c>
      <c r="AN56" s="148"/>
      <c r="AO56" s="143">
        <v>248800</v>
      </c>
      <c r="AQ56" s="146"/>
      <c r="AR56" s="154">
        <f>629000+AU56+AO56+344600+AI56</f>
        <v>1997700</v>
      </c>
      <c r="AS56" s="141" t="s">
        <v>303</v>
      </c>
      <c r="AT56" s="148"/>
      <c r="AU56" s="143">
        <v>244800</v>
      </c>
      <c r="AW56" s="146"/>
      <c r="AX56" s="154">
        <f>629000+BA56+AU56+344600+AO56+AI56</f>
        <v>2248900</v>
      </c>
      <c r="AY56" s="141" t="s">
        <v>303</v>
      </c>
      <c r="AZ56" s="148"/>
      <c r="BA56" s="143">
        <v>251200</v>
      </c>
      <c r="BC56" s="146"/>
      <c r="BD56" s="150">
        <f>+AU56+BA56+BG56+AO56+AI56+AC56+W56+Q56+K56+E56+433500</f>
        <v>2494500</v>
      </c>
      <c r="BE56" s="141" t="s">
        <v>303</v>
      </c>
      <c r="BF56" s="148"/>
      <c r="BG56" s="143">
        <v>245600</v>
      </c>
      <c r="BI56" s="146"/>
      <c r="BJ56" s="150">
        <f>+BA56+BG56+BM56+AU56+AO56+AI56+AC56+W56+Q56+K56+433500</f>
        <v>2740100</v>
      </c>
      <c r="BK56" s="141" t="s">
        <v>303</v>
      </c>
      <c r="BL56" s="148"/>
      <c r="BM56" s="143">
        <v>245600</v>
      </c>
      <c r="BO56" s="146"/>
      <c r="BP56" s="150">
        <f>+BG56+BM56+BS56+BA56+AU56+AO56+AI56+AC56+W56+Q56+433500</f>
        <v>2740100</v>
      </c>
      <c r="BQ56" s="141" t="s">
        <v>303</v>
      </c>
      <c r="BR56" s="148"/>
      <c r="BS56" s="143"/>
    </row>
    <row r="57" spans="1:71" ht="24" customHeight="1">
      <c r="A57" s="143"/>
      <c r="B57" s="143">
        <f>+E57</f>
        <v>0</v>
      </c>
      <c r="C57" s="156" t="s">
        <v>304</v>
      </c>
      <c r="D57" s="190"/>
      <c r="E57" s="143"/>
      <c r="F57" s="149"/>
      <c r="G57" s="143"/>
      <c r="H57" s="143">
        <f>+E57+K57</f>
        <v>0</v>
      </c>
      <c r="I57" s="156" t="s">
        <v>304</v>
      </c>
      <c r="J57" s="190"/>
      <c r="K57" s="143"/>
      <c r="M57" s="143"/>
      <c r="N57" s="143">
        <f>+E57+K57+Q57</f>
        <v>5625</v>
      </c>
      <c r="O57" s="156" t="s">
        <v>304</v>
      </c>
      <c r="P57" s="190"/>
      <c r="Q57" s="143">
        <v>5625</v>
      </c>
      <c r="S57" s="143"/>
      <c r="T57" s="143">
        <f>+K57+Q57+W57+E57</f>
        <v>15525</v>
      </c>
      <c r="U57" s="156" t="s">
        <v>305</v>
      </c>
      <c r="V57" s="190"/>
      <c r="W57" s="150">
        <f>9900</f>
        <v>9900</v>
      </c>
      <c r="Y57" s="143"/>
      <c r="Z57" s="143">
        <f aca="true" t="shared" si="24" ref="Z57:Z68">+Q57+W57+AC57+K57+E57</f>
        <v>20475</v>
      </c>
      <c r="AA57" s="156" t="s">
        <v>305</v>
      </c>
      <c r="AB57" s="190"/>
      <c r="AC57" s="191">
        <v>4950</v>
      </c>
      <c r="AE57" s="143"/>
      <c r="AF57" s="143">
        <f aca="true" t="shared" si="25" ref="AF57:AF69">+W57+AC57+AI57+Q57+K57+E57</f>
        <v>20475</v>
      </c>
      <c r="AG57" s="156" t="s">
        <v>305</v>
      </c>
      <c r="AH57" s="190"/>
      <c r="AI57" s="191"/>
      <c r="AK57" s="143"/>
      <c r="AL57" s="143">
        <f aca="true" t="shared" si="26" ref="AL57:AL71">+AC57+AI57+AO57+W57+Q57+K57+E57</f>
        <v>24150</v>
      </c>
      <c r="AM57" s="156" t="s">
        <v>305</v>
      </c>
      <c r="AN57" s="190"/>
      <c r="AO57" s="191">
        <v>3675</v>
      </c>
      <c r="AQ57" s="143"/>
      <c r="AR57" s="143">
        <f aca="true" t="shared" si="27" ref="AR57:AR71">+AI57+AO57+AU57+AC57+W57+Q57+K57+E57</f>
        <v>31500</v>
      </c>
      <c r="AS57" s="156" t="s">
        <v>305</v>
      </c>
      <c r="AT57" s="190"/>
      <c r="AU57" s="191">
        <v>7350</v>
      </c>
      <c r="AW57" s="143"/>
      <c r="AX57" s="143">
        <f>+AO57+AU57+BA57+AI57+AC57+W57+Q57+K57</f>
        <v>35175</v>
      </c>
      <c r="AY57" s="156" t="s">
        <v>305</v>
      </c>
      <c r="AZ57" s="190"/>
      <c r="BA57" s="191">
        <v>3675</v>
      </c>
      <c r="BC57" s="143"/>
      <c r="BD57" s="143">
        <f>+AU57+BA57+BG57+AO57+AI57+AC57+W57+Q57</f>
        <v>38850</v>
      </c>
      <c r="BE57" s="156" t="s">
        <v>305</v>
      </c>
      <c r="BF57" s="190"/>
      <c r="BG57" s="191">
        <v>3675</v>
      </c>
      <c r="BI57" s="143"/>
      <c r="BJ57" s="143">
        <f aca="true" t="shared" si="28" ref="BJ57:BJ71">+BA57+BG57+BM57+AU57+AO57+AI57+AC57+W57+Q57+K57+E57</f>
        <v>43200</v>
      </c>
      <c r="BK57" s="156" t="s">
        <v>305</v>
      </c>
      <c r="BL57" s="190"/>
      <c r="BM57" s="191">
        <f>675+3675</f>
        <v>4350</v>
      </c>
      <c r="BO57" s="143"/>
      <c r="BP57" s="143">
        <f aca="true" t="shared" si="29" ref="BP57:BP71">+BG57+BM57+BS57+BA57+AU57+AO57+AI57+AC57+W57+Q57+K57+E57</f>
        <v>43200</v>
      </c>
      <c r="BQ57" s="156" t="s">
        <v>305</v>
      </c>
      <c r="BR57" s="190"/>
      <c r="BS57" s="191"/>
    </row>
    <row r="58" spans="1:71" ht="24" customHeight="1">
      <c r="A58" s="143"/>
      <c r="B58" s="143"/>
      <c r="C58" s="156"/>
      <c r="D58" s="190"/>
      <c r="E58" s="143"/>
      <c r="F58" s="149"/>
      <c r="G58" s="143"/>
      <c r="H58" s="143"/>
      <c r="I58" s="156"/>
      <c r="J58" s="190"/>
      <c r="K58" s="143"/>
      <c r="M58" s="143"/>
      <c r="N58" s="143"/>
      <c r="O58" s="156"/>
      <c r="P58" s="190"/>
      <c r="Q58" s="143"/>
      <c r="S58" s="143"/>
      <c r="T58" s="143"/>
      <c r="U58" s="156"/>
      <c r="V58" s="190"/>
      <c r="W58" s="150"/>
      <c r="Y58" s="143"/>
      <c r="Z58" s="143">
        <f t="shared" si="24"/>
        <v>96314</v>
      </c>
      <c r="AA58" s="141" t="s">
        <v>306</v>
      </c>
      <c r="AB58" s="190"/>
      <c r="AC58" s="191">
        <v>96314</v>
      </c>
      <c r="AE58" s="143"/>
      <c r="AF58" s="143">
        <f t="shared" si="25"/>
        <v>96314</v>
      </c>
      <c r="AG58" s="141" t="s">
        <v>306</v>
      </c>
      <c r="AH58" s="190"/>
      <c r="AI58" s="191"/>
      <c r="AK58" s="143"/>
      <c r="AL58" s="143">
        <f t="shared" si="26"/>
        <v>169814</v>
      </c>
      <c r="AM58" s="141" t="s">
        <v>306</v>
      </c>
      <c r="AN58" s="190"/>
      <c r="AO58" s="191">
        <v>73500</v>
      </c>
      <c r="AQ58" s="143"/>
      <c r="AR58" s="143">
        <f t="shared" si="27"/>
        <v>687314</v>
      </c>
      <c r="AS58" s="141" t="s">
        <v>306</v>
      </c>
      <c r="AT58" s="190"/>
      <c r="AU58" s="191">
        <v>517500</v>
      </c>
      <c r="AW58" s="143"/>
      <c r="AX58" s="143">
        <f>+AO58+AU58+BA58+AI58+AC58+W58+Q58+K58</f>
        <v>760814</v>
      </c>
      <c r="AY58" s="141" t="s">
        <v>306</v>
      </c>
      <c r="AZ58" s="190"/>
      <c r="BA58" s="191">
        <v>73500</v>
      </c>
      <c r="BC58" s="143"/>
      <c r="BD58" s="143">
        <f>+AU58+BA58+BG58+AO58+AI58+AC58+W58+Q58</f>
        <v>834314</v>
      </c>
      <c r="BE58" s="141" t="s">
        <v>306</v>
      </c>
      <c r="BF58" s="190"/>
      <c r="BG58" s="191">
        <v>73500</v>
      </c>
      <c r="BI58" s="143"/>
      <c r="BJ58" s="143">
        <f t="shared" si="28"/>
        <v>834314</v>
      </c>
      <c r="BK58" s="141" t="s">
        <v>306</v>
      </c>
      <c r="BL58" s="190"/>
      <c r="BM58" s="191">
        <v>0</v>
      </c>
      <c r="BO58" s="143"/>
      <c r="BP58" s="143">
        <f t="shared" si="29"/>
        <v>834314</v>
      </c>
      <c r="BQ58" s="141" t="s">
        <v>306</v>
      </c>
      <c r="BR58" s="190"/>
      <c r="BS58" s="191"/>
    </row>
    <row r="59" spans="1:71" ht="24" customHeight="1">
      <c r="A59" s="143"/>
      <c r="B59" s="143"/>
      <c r="C59" s="156"/>
      <c r="D59" s="190"/>
      <c r="E59" s="143"/>
      <c r="F59" s="149"/>
      <c r="G59" s="143"/>
      <c r="H59" s="143"/>
      <c r="I59" s="156"/>
      <c r="J59" s="190"/>
      <c r="K59" s="143"/>
      <c r="M59" s="143"/>
      <c r="N59" s="143"/>
      <c r="O59" s="156"/>
      <c r="P59" s="190"/>
      <c r="Q59" s="143"/>
      <c r="S59" s="143"/>
      <c r="T59" s="143"/>
      <c r="U59" s="156"/>
      <c r="V59" s="190"/>
      <c r="W59" s="150"/>
      <c r="Y59" s="143"/>
      <c r="Z59" s="143"/>
      <c r="AA59" s="141"/>
      <c r="AB59" s="190"/>
      <c r="AC59" s="191"/>
      <c r="AE59" s="143"/>
      <c r="AF59" s="143"/>
      <c r="AG59" s="141"/>
      <c r="AH59" s="190"/>
      <c r="AI59" s="191"/>
      <c r="AK59" s="143"/>
      <c r="AL59" s="143">
        <f t="shared" si="26"/>
        <v>417090</v>
      </c>
      <c r="AM59" s="141" t="s">
        <v>307</v>
      </c>
      <c r="AN59" s="190"/>
      <c r="AO59" s="191">
        <v>417090</v>
      </c>
      <c r="AQ59" s="143"/>
      <c r="AR59" s="143">
        <f t="shared" si="27"/>
        <v>936954</v>
      </c>
      <c r="AS59" s="141" t="s">
        <v>307</v>
      </c>
      <c r="AT59" s="190"/>
      <c r="AU59" s="191">
        <v>519864</v>
      </c>
      <c r="AW59" s="143"/>
      <c r="AX59" s="143">
        <f>+AO59+AU59+BA59+AI59+AC59+W59+Q59+K59</f>
        <v>1204559.48</v>
      </c>
      <c r="AY59" s="141" t="s">
        <v>307</v>
      </c>
      <c r="AZ59" s="190"/>
      <c r="BA59" s="191">
        <v>267605.48</v>
      </c>
      <c r="BC59" s="143"/>
      <c r="BD59" s="143">
        <f>+AU59+BA59+BG59+AO59+AI59+AC59+W59+Q59</f>
        <v>1346299.48</v>
      </c>
      <c r="BE59" s="141" t="s">
        <v>307</v>
      </c>
      <c r="BF59" s="190"/>
      <c r="BG59" s="191">
        <v>141740</v>
      </c>
      <c r="BI59" s="143"/>
      <c r="BJ59" s="143">
        <f t="shared" si="28"/>
        <v>1346299.48</v>
      </c>
      <c r="BK59" s="141" t="s">
        <v>307</v>
      </c>
      <c r="BL59" s="190"/>
      <c r="BM59" s="191">
        <v>0</v>
      </c>
      <c r="BO59" s="143"/>
      <c r="BP59" s="143">
        <f t="shared" si="29"/>
        <v>1346299.48</v>
      </c>
      <c r="BQ59" s="141" t="s">
        <v>307</v>
      </c>
      <c r="BR59" s="190"/>
      <c r="BS59" s="191"/>
    </row>
    <row r="60" spans="1:71" ht="24" customHeight="1">
      <c r="A60" s="143"/>
      <c r="B60" s="143">
        <f t="shared" si="21"/>
        <v>0</v>
      </c>
      <c r="C60" s="141" t="s">
        <v>55</v>
      </c>
      <c r="D60" s="148"/>
      <c r="E60" s="146"/>
      <c r="F60" s="151"/>
      <c r="G60" s="143"/>
      <c r="H60" s="143">
        <f t="shared" si="12"/>
        <v>679738.93</v>
      </c>
      <c r="I60" s="141" t="s">
        <v>55</v>
      </c>
      <c r="J60" s="148"/>
      <c r="K60" s="146">
        <v>679738.93</v>
      </c>
      <c r="M60" s="143"/>
      <c r="N60" s="143">
        <f t="shared" si="13"/>
        <v>679738.93</v>
      </c>
      <c r="O60" s="141" t="s">
        <v>55</v>
      </c>
      <c r="P60" s="148"/>
      <c r="Q60" s="146"/>
      <c r="S60" s="143"/>
      <c r="T60" s="143">
        <f t="shared" si="14"/>
        <v>679920.38</v>
      </c>
      <c r="U60" s="141" t="s">
        <v>55</v>
      </c>
      <c r="V60" s="148"/>
      <c r="W60" s="146">
        <v>181.45</v>
      </c>
      <c r="Y60" s="143"/>
      <c r="Z60" s="143">
        <f t="shared" si="24"/>
        <v>679920.38</v>
      </c>
      <c r="AA60" s="141" t="s">
        <v>55</v>
      </c>
      <c r="AB60" s="148"/>
      <c r="AC60" s="146"/>
      <c r="AE60" s="143"/>
      <c r="AF60" s="143">
        <f t="shared" si="25"/>
        <v>679920.38</v>
      </c>
      <c r="AG60" s="141" t="s">
        <v>55</v>
      </c>
      <c r="AH60" s="148"/>
      <c r="AI60" s="146"/>
      <c r="AK60" s="143"/>
      <c r="AL60" s="143">
        <f t="shared" si="26"/>
        <v>1413793.1800000002</v>
      </c>
      <c r="AM60" s="141" t="s">
        <v>55</v>
      </c>
      <c r="AN60" s="148"/>
      <c r="AO60" s="146">
        <v>733872.8</v>
      </c>
      <c r="AQ60" s="143"/>
      <c r="AR60" s="143">
        <f t="shared" si="27"/>
        <v>3013996.0800000005</v>
      </c>
      <c r="AS60" s="141" t="s">
        <v>55</v>
      </c>
      <c r="AT60" s="148"/>
      <c r="AU60" s="146">
        <v>1600202.9</v>
      </c>
      <c r="AW60" s="143"/>
      <c r="AX60" s="143">
        <f>+AO60+AU60+BA60+AI60+AC60+W60+Q60+K60</f>
        <v>4642996.08</v>
      </c>
      <c r="AY60" s="141" t="s">
        <v>55</v>
      </c>
      <c r="AZ60" s="148"/>
      <c r="BA60" s="146">
        <v>1629000</v>
      </c>
      <c r="BC60" s="143"/>
      <c r="BD60" s="143">
        <f>+AU60+BA60+BG60+AO60+AI60+AC60+W60+Q60+K60+E60</f>
        <v>6011407.279999999</v>
      </c>
      <c r="BE60" s="141" t="s">
        <v>55</v>
      </c>
      <c r="BF60" s="148"/>
      <c r="BG60" s="146">
        <v>1368411.2</v>
      </c>
      <c r="BI60" s="143"/>
      <c r="BJ60" s="143">
        <f t="shared" si="28"/>
        <v>6127508.93</v>
      </c>
      <c r="BK60" s="141" t="s">
        <v>55</v>
      </c>
      <c r="BL60" s="148"/>
      <c r="BM60" s="146">
        <v>116101.65</v>
      </c>
      <c r="BO60" s="143"/>
      <c r="BP60" s="143">
        <f t="shared" si="29"/>
        <v>6127508.93</v>
      </c>
      <c r="BQ60" s="141" t="s">
        <v>55</v>
      </c>
      <c r="BR60" s="148"/>
      <c r="BS60" s="146"/>
    </row>
    <row r="61" spans="1:71" ht="24" customHeight="1">
      <c r="A61" s="146"/>
      <c r="B61" s="143">
        <f t="shared" si="21"/>
        <v>390595</v>
      </c>
      <c r="C61" s="141" t="s">
        <v>308</v>
      </c>
      <c r="D61" s="148" t="s">
        <v>309</v>
      </c>
      <c r="E61" s="192">
        <v>390595</v>
      </c>
      <c r="F61" s="151" t="s">
        <v>310</v>
      </c>
      <c r="G61" s="146"/>
      <c r="H61" s="143">
        <f t="shared" si="12"/>
        <v>499904.9</v>
      </c>
      <c r="I61" s="141" t="s">
        <v>308</v>
      </c>
      <c r="J61" s="148" t="s">
        <v>309</v>
      </c>
      <c r="K61" s="192">
        <v>109309.9</v>
      </c>
      <c r="M61" s="146"/>
      <c r="N61" s="143">
        <f t="shared" si="13"/>
        <v>552680.71</v>
      </c>
      <c r="O61" s="141" t="s">
        <v>308</v>
      </c>
      <c r="P61" s="148" t="s">
        <v>309</v>
      </c>
      <c r="Q61" s="192">
        <v>52775.81</v>
      </c>
      <c r="S61" s="146"/>
      <c r="T61" s="143">
        <f t="shared" si="14"/>
        <v>628859.55</v>
      </c>
      <c r="U61" s="141" t="s">
        <v>308</v>
      </c>
      <c r="V61" s="148" t="s">
        <v>309</v>
      </c>
      <c r="W61" s="192">
        <v>76178.84</v>
      </c>
      <c r="Y61" s="146"/>
      <c r="Z61" s="143">
        <f t="shared" si="24"/>
        <v>689266.09</v>
      </c>
      <c r="AA61" s="141" t="s">
        <v>308</v>
      </c>
      <c r="AB61" s="148" t="s">
        <v>309</v>
      </c>
      <c r="AC61" s="192">
        <v>60406.54</v>
      </c>
      <c r="AE61" s="146"/>
      <c r="AF61" s="143">
        <f t="shared" si="25"/>
        <v>722619.16</v>
      </c>
      <c r="AG61" s="141" t="s">
        <v>308</v>
      </c>
      <c r="AH61" s="148" t="s">
        <v>309</v>
      </c>
      <c r="AI61" s="192">
        <v>33353.07</v>
      </c>
      <c r="AK61" s="146"/>
      <c r="AL61" s="143">
        <f t="shared" si="26"/>
        <v>753873.89</v>
      </c>
      <c r="AM61" s="141" t="s">
        <v>308</v>
      </c>
      <c r="AN61" s="148" t="s">
        <v>309</v>
      </c>
      <c r="AO61" s="192">
        <v>31254.73</v>
      </c>
      <c r="AQ61" s="146"/>
      <c r="AR61" s="143">
        <f t="shared" si="27"/>
        <v>819678.71</v>
      </c>
      <c r="AS61" s="141" t="s">
        <v>308</v>
      </c>
      <c r="AT61" s="148" t="s">
        <v>309</v>
      </c>
      <c r="AU61" s="192">
        <v>65804.82</v>
      </c>
      <c r="AW61" s="146"/>
      <c r="AX61" s="143">
        <f>+AO61+AU61+BA61+AI61+AC61+W61+Q61+K61+E61</f>
        <v>885891.27</v>
      </c>
      <c r="AY61" s="141" t="s">
        <v>308</v>
      </c>
      <c r="AZ61" s="148" t="s">
        <v>309</v>
      </c>
      <c r="BA61" s="192">
        <v>66212.56</v>
      </c>
      <c r="BC61" s="146"/>
      <c r="BD61" s="143">
        <f>+AU61+BA61+BG61+AO61+AI61+AC61+W61+Q61+K61+E61</f>
        <v>938591.7</v>
      </c>
      <c r="BE61" s="141" t="s">
        <v>308</v>
      </c>
      <c r="BF61" s="148" t="s">
        <v>309</v>
      </c>
      <c r="BG61" s="192">
        <v>52700.43</v>
      </c>
      <c r="BI61" s="146"/>
      <c r="BJ61" s="143">
        <f t="shared" si="28"/>
        <v>993644.2599999999</v>
      </c>
      <c r="BK61" s="141" t="s">
        <v>308</v>
      </c>
      <c r="BL61" s="148" t="s">
        <v>309</v>
      </c>
      <c r="BM61" s="192">
        <v>55052.56</v>
      </c>
      <c r="BO61" s="146"/>
      <c r="BP61" s="143">
        <f t="shared" si="29"/>
        <v>993644.2599999999</v>
      </c>
      <c r="BQ61" s="141" t="s">
        <v>308</v>
      </c>
      <c r="BR61" s="148" t="s">
        <v>309</v>
      </c>
      <c r="BS61" s="192"/>
    </row>
    <row r="62" spans="1:71" ht="24" customHeight="1">
      <c r="A62" s="143"/>
      <c r="B62" s="143">
        <f t="shared" si="21"/>
        <v>1396485</v>
      </c>
      <c r="C62" s="156" t="s">
        <v>311</v>
      </c>
      <c r="D62" s="190"/>
      <c r="E62" s="143">
        <v>1396485</v>
      </c>
      <c r="F62" s="149"/>
      <c r="G62" s="143"/>
      <c r="H62" s="143">
        <f t="shared" si="12"/>
        <v>2802095</v>
      </c>
      <c r="I62" s="156" t="s">
        <v>311</v>
      </c>
      <c r="J62" s="190"/>
      <c r="K62" s="143">
        <v>1405610</v>
      </c>
      <c r="M62" s="143"/>
      <c r="N62" s="143">
        <f t="shared" si="13"/>
        <v>3995405</v>
      </c>
      <c r="O62" s="156" t="s">
        <v>311</v>
      </c>
      <c r="P62" s="190"/>
      <c r="Q62" s="143">
        <v>1193310</v>
      </c>
      <c r="S62" s="143"/>
      <c r="T62" s="143">
        <f t="shared" si="14"/>
        <v>5221815</v>
      </c>
      <c r="U62" s="156" t="s">
        <v>311</v>
      </c>
      <c r="V62" s="190"/>
      <c r="W62" s="143">
        <v>1226410</v>
      </c>
      <c r="Y62" s="143"/>
      <c r="Z62" s="143">
        <f t="shared" si="24"/>
        <v>6790489</v>
      </c>
      <c r="AA62" s="156" t="s">
        <v>311</v>
      </c>
      <c r="AB62" s="190"/>
      <c r="AC62" s="143">
        <v>1568674</v>
      </c>
      <c r="AE62" s="143"/>
      <c r="AF62" s="143">
        <f t="shared" si="25"/>
        <v>8278824</v>
      </c>
      <c r="AG62" s="156" t="s">
        <v>311</v>
      </c>
      <c r="AH62" s="190"/>
      <c r="AI62" s="143">
        <v>1488335</v>
      </c>
      <c r="AK62" s="143"/>
      <c r="AL62" s="143">
        <f t="shared" si="26"/>
        <v>8278824</v>
      </c>
      <c r="AM62" s="156" t="s">
        <v>311</v>
      </c>
      <c r="AN62" s="190"/>
      <c r="AO62" s="143">
        <v>0</v>
      </c>
      <c r="AQ62" s="143"/>
      <c r="AR62" s="143">
        <f t="shared" si="27"/>
        <v>8278824</v>
      </c>
      <c r="AS62" s="156" t="s">
        <v>311</v>
      </c>
      <c r="AT62" s="190"/>
      <c r="AU62" s="143">
        <v>0</v>
      </c>
      <c r="AW62" s="143"/>
      <c r="AX62" s="143">
        <f>+AO62+AU62+BA62+AI62+AC62+W62+Q62+K62+E62</f>
        <v>8278824</v>
      </c>
      <c r="AY62" s="156" t="s">
        <v>311</v>
      </c>
      <c r="AZ62" s="190"/>
      <c r="BA62" s="143">
        <v>0</v>
      </c>
      <c r="BC62" s="143"/>
      <c r="BD62" s="150">
        <v>8278824</v>
      </c>
      <c r="BE62" s="156" t="s">
        <v>311</v>
      </c>
      <c r="BF62" s="190"/>
      <c r="BG62" s="143"/>
      <c r="BI62" s="143"/>
      <c r="BJ62" s="150">
        <v>8278824</v>
      </c>
      <c r="BK62" s="156" t="s">
        <v>311</v>
      </c>
      <c r="BL62" s="190"/>
      <c r="BM62" s="143"/>
      <c r="BO62" s="143"/>
      <c r="BP62" s="150">
        <v>8278824</v>
      </c>
      <c r="BQ62" s="156" t="s">
        <v>311</v>
      </c>
      <c r="BR62" s="190"/>
      <c r="BS62" s="143"/>
    </row>
    <row r="63" spans="1:71" ht="24" customHeight="1">
      <c r="A63" s="143"/>
      <c r="B63" s="143">
        <f t="shared" si="21"/>
        <v>4000</v>
      </c>
      <c r="C63" s="156" t="s">
        <v>312</v>
      </c>
      <c r="D63" s="190"/>
      <c r="E63" s="143">
        <v>4000</v>
      </c>
      <c r="F63" s="149"/>
      <c r="G63" s="143"/>
      <c r="H63" s="143">
        <f t="shared" si="12"/>
        <v>92446</v>
      </c>
      <c r="I63" s="156" t="s">
        <v>312</v>
      </c>
      <c r="J63" s="190"/>
      <c r="K63" s="150">
        <v>88446</v>
      </c>
      <c r="M63" s="143"/>
      <c r="N63" s="150">
        <f t="shared" si="13"/>
        <v>130046</v>
      </c>
      <c r="O63" s="156" t="s">
        <v>312</v>
      </c>
      <c r="P63" s="190"/>
      <c r="Q63" s="150">
        <v>37600</v>
      </c>
      <c r="S63" s="143"/>
      <c r="T63" s="150">
        <f t="shared" si="14"/>
        <v>258086</v>
      </c>
      <c r="U63" s="156" t="s">
        <v>312</v>
      </c>
      <c r="V63" s="190"/>
      <c r="W63" s="150">
        <f>128040</f>
        <v>128040</v>
      </c>
      <c r="Y63" s="143"/>
      <c r="Z63" s="143">
        <f t="shared" si="24"/>
        <v>276056</v>
      </c>
      <c r="AA63" s="156" t="s">
        <v>312</v>
      </c>
      <c r="AB63" s="190"/>
      <c r="AC63" s="191">
        <v>17970</v>
      </c>
      <c r="AE63" s="143"/>
      <c r="AF63" s="143">
        <f t="shared" si="25"/>
        <v>340530</v>
      </c>
      <c r="AG63" s="156" t="s">
        <v>312</v>
      </c>
      <c r="AH63" s="190"/>
      <c r="AI63" s="191">
        <v>64474</v>
      </c>
      <c r="AK63" s="143"/>
      <c r="AL63" s="143">
        <f t="shared" si="26"/>
        <v>423750</v>
      </c>
      <c r="AM63" s="156" t="s">
        <v>312</v>
      </c>
      <c r="AN63" s="190"/>
      <c r="AO63" s="191">
        <v>83220</v>
      </c>
      <c r="AQ63" s="143"/>
      <c r="AR63" s="143">
        <f t="shared" si="27"/>
        <v>555376</v>
      </c>
      <c r="AS63" s="156" t="s">
        <v>312</v>
      </c>
      <c r="AT63" s="190"/>
      <c r="AU63" s="191">
        <v>131626</v>
      </c>
      <c r="AW63" s="143"/>
      <c r="AX63" s="143">
        <f>+AO63+AU63+BA63+AI63+AC63+W63+Q63+K63+E63</f>
        <v>598664</v>
      </c>
      <c r="AY63" s="156" t="s">
        <v>312</v>
      </c>
      <c r="AZ63" s="190"/>
      <c r="BA63" s="191">
        <v>43288</v>
      </c>
      <c r="BC63" s="143"/>
      <c r="BD63" s="143">
        <f>+AU63+BA63+BG63+AO63+AI63+AC63+W63+Q63+K63+E63</f>
        <v>716216</v>
      </c>
      <c r="BE63" s="156" t="s">
        <v>312</v>
      </c>
      <c r="BF63" s="190"/>
      <c r="BG63" s="191">
        <v>117552</v>
      </c>
      <c r="BI63" s="143"/>
      <c r="BJ63" s="143">
        <f t="shared" si="28"/>
        <v>730856</v>
      </c>
      <c r="BK63" s="156" t="s">
        <v>312</v>
      </c>
      <c r="BL63" s="190"/>
      <c r="BM63" s="191">
        <v>14640</v>
      </c>
      <c r="BO63" s="143"/>
      <c r="BP63" s="143">
        <f t="shared" si="29"/>
        <v>730856</v>
      </c>
      <c r="BQ63" s="156" t="s">
        <v>312</v>
      </c>
      <c r="BR63" s="190"/>
      <c r="BS63" s="191"/>
    </row>
    <row r="64" spans="1:71" ht="24" customHeight="1">
      <c r="A64" s="143"/>
      <c r="B64" s="143">
        <f t="shared" si="21"/>
        <v>0</v>
      </c>
      <c r="C64" s="156" t="s">
        <v>313</v>
      </c>
      <c r="D64" s="190"/>
      <c r="E64" s="143"/>
      <c r="F64" s="149"/>
      <c r="G64" s="143"/>
      <c r="H64" s="143">
        <f t="shared" si="12"/>
        <v>0</v>
      </c>
      <c r="I64" s="156" t="s">
        <v>313</v>
      </c>
      <c r="J64" s="190"/>
      <c r="K64" s="143"/>
      <c r="M64" s="143"/>
      <c r="N64" s="143">
        <f t="shared" si="13"/>
        <v>0</v>
      </c>
      <c r="O64" s="156" t="s">
        <v>313</v>
      </c>
      <c r="P64" s="190"/>
      <c r="Q64" s="143"/>
      <c r="S64" s="143"/>
      <c r="T64" s="143">
        <f t="shared" si="14"/>
        <v>0</v>
      </c>
      <c r="U64" s="156" t="s">
        <v>313</v>
      </c>
      <c r="V64" s="190"/>
      <c r="W64" s="143"/>
      <c r="Y64" s="143"/>
      <c r="Z64" s="143">
        <f t="shared" si="24"/>
        <v>0</v>
      </c>
      <c r="AA64" s="156" t="s">
        <v>313</v>
      </c>
      <c r="AB64" s="190"/>
      <c r="AC64" s="143"/>
      <c r="AE64" s="143"/>
      <c r="AF64" s="143">
        <f t="shared" si="25"/>
        <v>0</v>
      </c>
      <c r="AG64" s="156" t="s">
        <v>313</v>
      </c>
      <c r="AH64" s="190"/>
      <c r="AI64" s="143"/>
      <c r="AK64" s="143"/>
      <c r="AL64" s="143">
        <f t="shared" si="26"/>
        <v>0</v>
      </c>
      <c r="AM64" s="156" t="s">
        <v>313</v>
      </c>
      <c r="AN64" s="190"/>
      <c r="AO64" s="143"/>
      <c r="AQ64" s="143"/>
      <c r="AR64" s="143">
        <f t="shared" si="27"/>
        <v>0</v>
      </c>
      <c r="AS64" s="156" t="s">
        <v>313</v>
      </c>
      <c r="AT64" s="190"/>
      <c r="AU64" s="143"/>
      <c r="AW64" s="143"/>
      <c r="AX64" s="143">
        <f aca="true" t="shared" si="30" ref="AX64:AX71">+AO64+AU64+BA64+AI64+AC64+W64+Q64+K64+E64</f>
        <v>0</v>
      </c>
      <c r="AY64" s="156" t="s">
        <v>313</v>
      </c>
      <c r="AZ64" s="190"/>
      <c r="BA64" s="143"/>
      <c r="BC64" s="143"/>
      <c r="BD64" s="143">
        <f aca="true" t="shared" si="31" ref="BD64:BD71">+AU64+BA64+BG64+AO64+AI64+AC64+W64+Q64+K64</f>
        <v>0</v>
      </c>
      <c r="BE64" s="156" t="s">
        <v>313</v>
      </c>
      <c r="BF64" s="190"/>
      <c r="BG64" s="143"/>
      <c r="BI64" s="143"/>
      <c r="BJ64" s="143">
        <f t="shared" si="28"/>
        <v>0</v>
      </c>
      <c r="BK64" s="156" t="s">
        <v>313</v>
      </c>
      <c r="BL64" s="190"/>
      <c r="BM64" s="143"/>
      <c r="BO64" s="143"/>
      <c r="BP64" s="143">
        <f t="shared" si="29"/>
        <v>0</v>
      </c>
      <c r="BQ64" s="156" t="s">
        <v>313</v>
      </c>
      <c r="BR64" s="190"/>
      <c r="BS64" s="143"/>
    </row>
    <row r="65" spans="1:71" ht="24" customHeight="1">
      <c r="A65" s="143"/>
      <c r="B65" s="143">
        <f t="shared" si="21"/>
        <v>0</v>
      </c>
      <c r="C65" s="156" t="s">
        <v>314</v>
      </c>
      <c r="D65" s="190"/>
      <c r="E65" s="143"/>
      <c r="F65" s="149"/>
      <c r="G65" s="143"/>
      <c r="H65" s="143">
        <f t="shared" si="12"/>
        <v>0</v>
      </c>
      <c r="I65" s="156" t="s">
        <v>314</v>
      </c>
      <c r="J65" s="190"/>
      <c r="K65" s="143"/>
      <c r="M65" s="143"/>
      <c r="N65" s="143">
        <f t="shared" si="13"/>
        <v>259300</v>
      </c>
      <c r="O65" s="156" t="s">
        <v>314</v>
      </c>
      <c r="P65" s="190"/>
      <c r="Q65" s="143">
        <v>259300</v>
      </c>
      <c r="S65" s="143"/>
      <c r="T65" s="143">
        <f>+K65+Q65+W65+E65</f>
        <v>259300</v>
      </c>
      <c r="U65" s="156" t="s">
        <v>314</v>
      </c>
      <c r="V65" s="190"/>
      <c r="W65" s="143"/>
      <c r="Y65" s="143"/>
      <c r="Z65" s="143">
        <f t="shared" si="24"/>
        <v>259300</v>
      </c>
      <c r="AA65" s="156" t="s">
        <v>314</v>
      </c>
      <c r="AB65" s="190"/>
      <c r="AC65" s="143"/>
      <c r="AE65" s="143"/>
      <c r="AF65" s="143">
        <f t="shared" si="25"/>
        <v>259300</v>
      </c>
      <c r="AG65" s="156" t="s">
        <v>314</v>
      </c>
      <c r="AH65" s="190"/>
      <c r="AI65" s="143"/>
      <c r="AK65" s="143"/>
      <c r="AL65" s="143">
        <f t="shared" si="26"/>
        <v>259300</v>
      </c>
      <c r="AM65" s="156" t="s">
        <v>314</v>
      </c>
      <c r="AN65" s="190"/>
      <c r="AO65" s="143"/>
      <c r="AQ65" s="143"/>
      <c r="AR65" s="143">
        <f t="shared" si="27"/>
        <v>259300</v>
      </c>
      <c r="AS65" s="156" t="s">
        <v>314</v>
      </c>
      <c r="AT65" s="190"/>
      <c r="AU65" s="143"/>
      <c r="AW65" s="143"/>
      <c r="AX65" s="143">
        <f t="shared" si="30"/>
        <v>259300</v>
      </c>
      <c r="AY65" s="156" t="s">
        <v>314</v>
      </c>
      <c r="AZ65" s="190"/>
      <c r="BA65" s="143"/>
      <c r="BC65" s="143"/>
      <c r="BD65" s="143">
        <f t="shared" si="31"/>
        <v>259300</v>
      </c>
      <c r="BE65" s="156" t="s">
        <v>314</v>
      </c>
      <c r="BF65" s="190"/>
      <c r="BG65" s="143"/>
      <c r="BI65" s="143"/>
      <c r="BJ65" s="143">
        <f t="shared" si="28"/>
        <v>259300</v>
      </c>
      <c r="BK65" s="156" t="s">
        <v>314</v>
      </c>
      <c r="BL65" s="190"/>
      <c r="BM65" s="143"/>
      <c r="BO65" s="143"/>
      <c r="BP65" s="143">
        <f t="shared" si="29"/>
        <v>259300</v>
      </c>
      <c r="BQ65" s="156" t="s">
        <v>314</v>
      </c>
      <c r="BR65" s="190"/>
      <c r="BS65" s="143"/>
    </row>
    <row r="66" spans="1:71" ht="24" customHeight="1">
      <c r="A66" s="143"/>
      <c r="B66" s="143">
        <f t="shared" si="21"/>
        <v>316400</v>
      </c>
      <c r="C66" s="156" t="s">
        <v>271</v>
      </c>
      <c r="D66" s="190"/>
      <c r="E66" s="143">
        <v>316400</v>
      </c>
      <c r="F66" s="149"/>
      <c r="G66" s="143"/>
      <c r="H66" s="143">
        <f t="shared" si="12"/>
        <v>354400</v>
      </c>
      <c r="I66" s="156" t="s">
        <v>271</v>
      </c>
      <c r="J66" s="190"/>
      <c r="K66" s="143">
        <v>38000</v>
      </c>
      <c r="M66" s="143"/>
      <c r="N66" s="143">
        <f t="shared" si="13"/>
        <v>354400</v>
      </c>
      <c r="O66" s="156" t="s">
        <v>271</v>
      </c>
      <c r="P66" s="190"/>
      <c r="Q66" s="143"/>
      <c r="S66" s="143"/>
      <c r="T66" s="143">
        <f t="shared" si="14"/>
        <v>354400</v>
      </c>
      <c r="U66" s="156" t="s">
        <v>271</v>
      </c>
      <c r="V66" s="190"/>
      <c r="W66" s="143"/>
      <c r="Y66" s="143"/>
      <c r="Z66" s="143">
        <f t="shared" si="24"/>
        <v>354400</v>
      </c>
      <c r="AA66" s="156" t="s">
        <v>271</v>
      </c>
      <c r="AB66" s="190"/>
      <c r="AC66" s="143"/>
      <c r="AE66" s="143"/>
      <c r="AF66" s="143">
        <f t="shared" si="25"/>
        <v>354400</v>
      </c>
      <c r="AG66" s="156" t="s">
        <v>271</v>
      </c>
      <c r="AH66" s="190"/>
      <c r="AI66" s="143"/>
      <c r="AK66" s="143"/>
      <c r="AL66" s="143">
        <f t="shared" si="26"/>
        <v>354400</v>
      </c>
      <c r="AM66" s="156" t="s">
        <v>271</v>
      </c>
      <c r="AN66" s="190"/>
      <c r="AO66" s="143"/>
      <c r="AQ66" s="143"/>
      <c r="AR66" s="143">
        <f t="shared" si="27"/>
        <v>354400</v>
      </c>
      <c r="AS66" s="156" t="s">
        <v>271</v>
      </c>
      <c r="AT66" s="190"/>
      <c r="AU66" s="143"/>
      <c r="AW66" s="143"/>
      <c r="AX66" s="143">
        <f t="shared" si="30"/>
        <v>354400</v>
      </c>
      <c r="AY66" s="156" t="s">
        <v>271</v>
      </c>
      <c r="AZ66" s="190"/>
      <c r="BA66" s="143"/>
      <c r="BC66" s="143"/>
      <c r="BD66" s="143">
        <f>+AU66+BA66+BG66+AO66+AI66+AC66+W66+Q66+K66+E66</f>
        <v>354400</v>
      </c>
      <c r="BE66" s="156" t="s">
        <v>271</v>
      </c>
      <c r="BF66" s="190"/>
      <c r="BG66" s="143"/>
      <c r="BI66" s="143"/>
      <c r="BJ66" s="143">
        <f t="shared" si="28"/>
        <v>354400</v>
      </c>
      <c r="BK66" s="156" t="s">
        <v>271</v>
      </c>
      <c r="BL66" s="190"/>
      <c r="BM66" s="143"/>
      <c r="BO66" s="143"/>
      <c r="BP66" s="143">
        <f t="shared" si="29"/>
        <v>354400</v>
      </c>
      <c r="BQ66" s="156" t="s">
        <v>271</v>
      </c>
      <c r="BR66" s="190"/>
      <c r="BS66" s="143"/>
    </row>
    <row r="67" spans="1:71" ht="24" customHeight="1">
      <c r="A67" s="143"/>
      <c r="B67" s="143">
        <f t="shared" si="21"/>
        <v>0</v>
      </c>
      <c r="C67" s="156"/>
      <c r="D67" s="190"/>
      <c r="E67" s="143"/>
      <c r="F67" s="149"/>
      <c r="G67" s="143"/>
      <c r="H67" s="143">
        <f t="shared" si="12"/>
        <v>0</v>
      </c>
      <c r="I67" s="156"/>
      <c r="J67" s="190"/>
      <c r="K67" s="143"/>
      <c r="M67" s="143"/>
      <c r="N67" s="143">
        <f t="shared" si="13"/>
        <v>23337</v>
      </c>
      <c r="O67" s="156" t="s">
        <v>280</v>
      </c>
      <c r="P67" s="190"/>
      <c r="Q67" s="143">
        <v>23337</v>
      </c>
      <c r="S67" s="143"/>
      <c r="T67" s="143">
        <f t="shared" si="14"/>
        <v>23337</v>
      </c>
      <c r="U67" s="156" t="s">
        <v>280</v>
      </c>
      <c r="V67" s="190"/>
      <c r="W67" s="143"/>
      <c r="Y67" s="143"/>
      <c r="Z67" s="143">
        <f t="shared" si="24"/>
        <v>23337</v>
      </c>
      <c r="AA67" s="156" t="s">
        <v>280</v>
      </c>
      <c r="AB67" s="190"/>
      <c r="AC67" s="143"/>
      <c r="AE67" s="143"/>
      <c r="AF67" s="143">
        <f t="shared" si="25"/>
        <v>23337</v>
      </c>
      <c r="AG67" s="156" t="s">
        <v>280</v>
      </c>
      <c r="AH67" s="190"/>
      <c r="AI67" s="143"/>
      <c r="AK67" s="143"/>
      <c r="AL67" s="143">
        <f t="shared" si="26"/>
        <v>23337</v>
      </c>
      <c r="AM67" s="156" t="s">
        <v>280</v>
      </c>
      <c r="AN67" s="190"/>
      <c r="AO67" s="143"/>
      <c r="AQ67" s="143"/>
      <c r="AR67" s="143">
        <f t="shared" si="27"/>
        <v>23337</v>
      </c>
      <c r="AS67" s="156" t="s">
        <v>280</v>
      </c>
      <c r="AT67" s="190"/>
      <c r="AU67" s="143"/>
      <c r="AW67" s="143"/>
      <c r="AX67" s="143">
        <f t="shared" si="30"/>
        <v>23337</v>
      </c>
      <c r="AY67" s="156" t="s">
        <v>280</v>
      </c>
      <c r="AZ67" s="190"/>
      <c r="BA67" s="143"/>
      <c r="BC67" s="143"/>
      <c r="BD67" s="143">
        <f t="shared" si="31"/>
        <v>23337</v>
      </c>
      <c r="BE67" s="156" t="s">
        <v>280</v>
      </c>
      <c r="BF67" s="190"/>
      <c r="BG67" s="143"/>
      <c r="BI67" s="143"/>
      <c r="BJ67" s="143">
        <f t="shared" si="28"/>
        <v>23337</v>
      </c>
      <c r="BK67" s="156" t="s">
        <v>280</v>
      </c>
      <c r="BL67" s="190"/>
      <c r="BM67" s="143"/>
      <c r="BO67" s="143"/>
      <c r="BP67" s="143">
        <f t="shared" si="29"/>
        <v>23337</v>
      </c>
      <c r="BQ67" s="156" t="s">
        <v>280</v>
      </c>
      <c r="BR67" s="190"/>
      <c r="BS67" s="143"/>
    </row>
    <row r="68" spans="1:71" ht="24" customHeight="1">
      <c r="A68" s="143"/>
      <c r="B68" s="143">
        <f t="shared" si="21"/>
        <v>0</v>
      </c>
      <c r="C68" s="193"/>
      <c r="D68" s="194"/>
      <c r="E68" s="195">
        <v>0</v>
      </c>
      <c r="F68" s="149"/>
      <c r="G68" s="143"/>
      <c r="H68" s="143">
        <f t="shared" si="12"/>
        <v>0</v>
      </c>
      <c r="I68" s="193"/>
      <c r="J68" s="194"/>
      <c r="K68" s="195">
        <v>0</v>
      </c>
      <c r="M68" s="143"/>
      <c r="N68" s="143">
        <f t="shared" si="13"/>
        <v>178000</v>
      </c>
      <c r="O68" s="193" t="s">
        <v>268</v>
      </c>
      <c r="P68" s="194"/>
      <c r="Q68" s="195">
        <v>178000</v>
      </c>
      <c r="S68" s="143"/>
      <c r="T68" s="143">
        <f t="shared" si="14"/>
        <v>465000</v>
      </c>
      <c r="U68" s="193" t="s">
        <v>268</v>
      </c>
      <c r="V68" s="194"/>
      <c r="W68" s="195">
        <v>287000</v>
      </c>
      <c r="Y68" s="143"/>
      <c r="Z68" s="143">
        <f t="shared" si="24"/>
        <v>952000</v>
      </c>
      <c r="AA68" s="193" t="s">
        <v>268</v>
      </c>
      <c r="AB68" s="194"/>
      <c r="AC68" s="195">
        <v>487000</v>
      </c>
      <c r="AE68" s="143"/>
      <c r="AF68" s="143">
        <f t="shared" si="25"/>
        <v>1111000</v>
      </c>
      <c r="AG68" s="196" t="s">
        <v>268</v>
      </c>
      <c r="AH68" s="197"/>
      <c r="AI68" s="143">
        <v>159000</v>
      </c>
      <c r="AK68" s="143"/>
      <c r="AL68" s="143">
        <f t="shared" si="26"/>
        <v>1111000</v>
      </c>
      <c r="AM68" s="196" t="s">
        <v>268</v>
      </c>
      <c r="AN68" s="197"/>
      <c r="AO68" s="143"/>
      <c r="AQ68" s="143"/>
      <c r="AR68" s="143">
        <f t="shared" si="27"/>
        <v>1111000</v>
      </c>
      <c r="AS68" s="196" t="s">
        <v>268</v>
      </c>
      <c r="AT68" s="197"/>
      <c r="AU68" s="143"/>
      <c r="AW68" s="143"/>
      <c r="AX68" s="143">
        <f t="shared" si="30"/>
        <v>1111000</v>
      </c>
      <c r="AY68" s="196" t="s">
        <v>268</v>
      </c>
      <c r="AZ68" s="197"/>
      <c r="BA68" s="143"/>
      <c r="BC68" s="143"/>
      <c r="BD68" s="143">
        <f t="shared" si="31"/>
        <v>1111000</v>
      </c>
      <c r="BE68" s="196" t="s">
        <v>268</v>
      </c>
      <c r="BF68" s="197"/>
      <c r="BG68" s="143"/>
      <c r="BI68" s="143"/>
      <c r="BJ68" s="143">
        <f t="shared" si="28"/>
        <v>1111000</v>
      </c>
      <c r="BK68" s="196" t="s">
        <v>268</v>
      </c>
      <c r="BL68" s="197"/>
      <c r="BM68" s="143"/>
      <c r="BO68" s="143"/>
      <c r="BP68" s="143">
        <f t="shared" si="29"/>
        <v>1111000</v>
      </c>
      <c r="BQ68" s="196" t="s">
        <v>268</v>
      </c>
      <c r="BR68" s="197"/>
      <c r="BS68" s="143"/>
    </row>
    <row r="69" spans="1:71" ht="24" customHeight="1">
      <c r="A69" s="143"/>
      <c r="B69" s="198"/>
      <c r="C69" s="193"/>
      <c r="D69" s="197"/>
      <c r="E69" s="143"/>
      <c r="F69" s="149"/>
      <c r="G69" s="143"/>
      <c r="H69" s="198"/>
      <c r="I69" s="193"/>
      <c r="J69" s="197"/>
      <c r="K69" s="143"/>
      <c r="M69" s="143"/>
      <c r="N69" s="198"/>
      <c r="O69" s="193"/>
      <c r="P69" s="197"/>
      <c r="Q69" s="143"/>
      <c r="S69" s="143"/>
      <c r="T69" s="198"/>
      <c r="U69" s="193"/>
      <c r="V69" s="197"/>
      <c r="W69" s="143"/>
      <c r="Y69" s="143"/>
      <c r="Z69" s="198"/>
      <c r="AA69" s="193"/>
      <c r="AB69" s="197"/>
      <c r="AC69" s="143"/>
      <c r="AE69" s="143"/>
      <c r="AF69" s="143">
        <f t="shared" si="25"/>
        <v>499690</v>
      </c>
      <c r="AG69" s="156" t="s">
        <v>39</v>
      </c>
      <c r="AH69" s="199"/>
      <c r="AI69" s="195">
        <v>499690</v>
      </c>
      <c r="AK69" s="143"/>
      <c r="AL69" s="143">
        <f t="shared" si="26"/>
        <v>499690</v>
      </c>
      <c r="AM69" s="156" t="s">
        <v>39</v>
      </c>
      <c r="AN69" s="199"/>
      <c r="AO69" s="195"/>
      <c r="AQ69" s="143"/>
      <c r="AR69" s="143">
        <f t="shared" si="27"/>
        <v>499690</v>
      </c>
      <c r="AS69" s="156" t="s">
        <v>39</v>
      </c>
      <c r="AT69" s="199"/>
      <c r="AU69" s="195">
        <v>0</v>
      </c>
      <c r="AW69" s="143"/>
      <c r="AX69" s="143">
        <f t="shared" si="30"/>
        <v>499690</v>
      </c>
      <c r="AY69" s="156" t="s">
        <v>39</v>
      </c>
      <c r="AZ69" s="199"/>
      <c r="BA69" s="195">
        <v>0</v>
      </c>
      <c r="BC69" s="143"/>
      <c r="BD69" s="143">
        <f t="shared" si="31"/>
        <v>499690</v>
      </c>
      <c r="BE69" s="156" t="s">
        <v>39</v>
      </c>
      <c r="BF69" s="199"/>
      <c r="BG69" s="195">
        <v>0</v>
      </c>
      <c r="BI69" s="143"/>
      <c r="BJ69" s="143">
        <f t="shared" si="28"/>
        <v>499690</v>
      </c>
      <c r="BK69" s="156" t="s">
        <v>39</v>
      </c>
      <c r="BL69" s="194"/>
      <c r="BM69" s="195"/>
      <c r="BO69" s="143"/>
      <c r="BP69" s="143">
        <f t="shared" si="29"/>
        <v>499690</v>
      </c>
      <c r="BQ69" s="156" t="s">
        <v>39</v>
      </c>
      <c r="BR69" s="194"/>
      <c r="BS69" s="195"/>
    </row>
    <row r="70" spans="1:71" ht="24" customHeight="1">
      <c r="A70" s="143"/>
      <c r="B70" s="198"/>
      <c r="C70" s="193"/>
      <c r="D70" s="197"/>
      <c r="E70" s="143"/>
      <c r="F70" s="149"/>
      <c r="G70" s="143"/>
      <c r="H70" s="198"/>
      <c r="I70" s="193"/>
      <c r="J70" s="197"/>
      <c r="K70" s="143"/>
      <c r="M70" s="143"/>
      <c r="N70" s="198"/>
      <c r="O70" s="193"/>
      <c r="P70" s="197"/>
      <c r="Q70" s="143"/>
      <c r="S70" s="143"/>
      <c r="T70" s="198"/>
      <c r="U70" s="193"/>
      <c r="V70" s="197"/>
      <c r="W70" s="143"/>
      <c r="Y70" s="143"/>
      <c r="Z70" s="198"/>
      <c r="AA70" s="193"/>
      <c r="AB70" s="197"/>
      <c r="AC70" s="143"/>
      <c r="AE70" s="143"/>
      <c r="AF70" s="198"/>
      <c r="AG70" s="156"/>
      <c r="AH70" s="197"/>
      <c r="AI70" s="198"/>
      <c r="AK70" s="143"/>
      <c r="AL70" s="143">
        <f t="shared" si="26"/>
        <v>205700</v>
      </c>
      <c r="AM70" s="196" t="s">
        <v>315</v>
      </c>
      <c r="AN70" s="197"/>
      <c r="AO70" s="143">
        <v>205700</v>
      </c>
      <c r="AQ70" s="143"/>
      <c r="AR70" s="143">
        <f t="shared" si="27"/>
        <v>205700</v>
      </c>
      <c r="AS70" s="196" t="s">
        <v>315</v>
      </c>
      <c r="AT70" s="197"/>
      <c r="AU70" s="143">
        <v>0</v>
      </c>
      <c r="AW70" s="143"/>
      <c r="AX70" s="143">
        <f t="shared" si="30"/>
        <v>411400</v>
      </c>
      <c r="AY70" s="196" t="s">
        <v>315</v>
      </c>
      <c r="AZ70" s="197"/>
      <c r="BA70" s="143">
        <v>205700</v>
      </c>
      <c r="BC70" s="143"/>
      <c r="BD70" s="143">
        <f t="shared" si="31"/>
        <v>411400</v>
      </c>
      <c r="BE70" s="196" t="s">
        <v>315</v>
      </c>
      <c r="BF70" s="197"/>
      <c r="BG70" s="143"/>
      <c r="BI70" s="143"/>
      <c r="BJ70" s="143">
        <f t="shared" si="28"/>
        <v>411400</v>
      </c>
      <c r="BK70" s="200" t="s">
        <v>315</v>
      </c>
      <c r="BL70" s="190"/>
      <c r="BM70" s="143"/>
      <c r="BO70" s="143"/>
      <c r="BP70" s="143">
        <f t="shared" si="29"/>
        <v>411400</v>
      </c>
      <c r="BQ70" s="200" t="s">
        <v>315</v>
      </c>
      <c r="BR70" s="190"/>
      <c r="BS70" s="143"/>
    </row>
    <row r="71" spans="1:71" ht="24" customHeight="1">
      <c r="A71" s="143"/>
      <c r="B71" s="198"/>
      <c r="C71" s="193"/>
      <c r="D71" s="197"/>
      <c r="E71" s="143"/>
      <c r="F71" s="149"/>
      <c r="G71" s="143"/>
      <c r="H71" s="198"/>
      <c r="I71" s="193"/>
      <c r="J71" s="197"/>
      <c r="K71" s="143"/>
      <c r="M71" s="143"/>
      <c r="N71" s="198"/>
      <c r="O71" s="193"/>
      <c r="P71" s="197"/>
      <c r="Q71" s="143"/>
      <c r="S71" s="143"/>
      <c r="T71" s="198"/>
      <c r="U71" s="193"/>
      <c r="V71" s="197"/>
      <c r="W71" s="143"/>
      <c r="Y71" s="143"/>
      <c r="Z71" s="198"/>
      <c r="AA71" s="193"/>
      <c r="AB71" s="197"/>
      <c r="AC71" s="143"/>
      <c r="AE71" s="143"/>
      <c r="AF71" s="198"/>
      <c r="AG71" s="156"/>
      <c r="AH71" s="197"/>
      <c r="AI71" s="198"/>
      <c r="AK71" s="143"/>
      <c r="AL71" s="143">
        <f t="shared" si="26"/>
        <v>897500</v>
      </c>
      <c r="AM71" s="156" t="s">
        <v>40</v>
      </c>
      <c r="AN71" s="197"/>
      <c r="AO71" s="195">
        <v>897500</v>
      </c>
      <c r="AQ71" s="143"/>
      <c r="AR71" s="143">
        <f t="shared" si="27"/>
        <v>897500</v>
      </c>
      <c r="AS71" s="156" t="s">
        <v>40</v>
      </c>
      <c r="AT71" s="197"/>
      <c r="AU71" s="195">
        <v>0</v>
      </c>
      <c r="AW71" s="143"/>
      <c r="AX71" s="143">
        <f t="shared" si="30"/>
        <v>1795000</v>
      </c>
      <c r="AY71" s="156" t="s">
        <v>40</v>
      </c>
      <c r="AZ71" s="197"/>
      <c r="BA71" s="195">
        <v>897500</v>
      </c>
      <c r="BC71" s="143"/>
      <c r="BD71" s="143">
        <f t="shared" si="31"/>
        <v>1795000</v>
      </c>
      <c r="BE71" s="156" t="s">
        <v>40</v>
      </c>
      <c r="BF71" s="197"/>
      <c r="BG71" s="195"/>
      <c r="BI71" s="143"/>
      <c r="BJ71" s="143">
        <f t="shared" si="28"/>
        <v>1795000</v>
      </c>
      <c r="BK71" s="156" t="s">
        <v>40</v>
      </c>
      <c r="BL71" s="190"/>
      <c r="BM71" s="195"/>
      <c r="BO71" s="143"/>
      <c r="BP71" s="143">
        <f t="shared" si="29"/>
        <v>1795000</v>
      </c>
      <c r="BQ71" s="156" t="s">
        <v>40</v>
      </c>
      <c r="BR71" s="190"/>
      <c r="BS71" s="195"/>
    </row>
    <row r="72" spans="1:71" ht="24" customHeight="1">
      <c r="A72" s="195"/>
      <c r="B72" s="198"/>
      <c r="C72" s="193"/>
      <c r="D72" s="197"/>
      <c r="E72" s="143"/>
      <c r="F72" s="149"/>
      <c r="G72" s="195"/>
      <c r="H72" s="198"/>
      <c r="I72" s="193"/>
      <c r="J72" s="197"/>
      <c r="K72" s="143"/>
      <c r="M72" s="195"/>
      <c r="N72" s="198"/>
      <c r="O72" s="193"/>
      <c r="P72" s="197"/>
      <c r="Q72" s="143"/>
      <c r="S72" s="195"/>
      <c r="T72" s="198"/>
      <c r="U72" s="193"/>
      <c r="V72" s="197"/>
      <c r="W72" s="143"/>
      <c r="Y72" s="195"/>
      <c r="Z72" s="198"/>
      <c r="AA72" s="193"/>
      <c r="AB72" s="197"/>
      <c r="AC72" s="143"/>
      <c r="AE72" s="195"/>
      <c r="AF72" s="198"/>
      <c r="AG72" s="193"/>
      <c r="AH72" s="197"/>
      <c r="AI72" s="198"/>
      <c r="AK72" s="195"/>
      <c r="AL72" s="198"/>
      <c r="AM72" s="193"/>
      <c r="AN72" s="197"/>
      <c r="AO72" s="198"/>
      <c r="AQ72" s="195"/>
      <c r="AR72" s="198"/>
      <c r="AS72" s="193"/>
      <c r="AT72" s="197"/>
      <c r="AU72" s="198"/>
      <c r="AW72" s="195"/>
      <c r="AX72" s="198"/>
      <c r="AY72" s="193"/>
      <c r="AZ72" s="197"/>
      <c r="BA72" s="198"/>
      <c r="BC72" s="195"/>
      <c r="BD72" s="198"/>
      <c r="BE72" s="193"/>
      <c r="BF72" s="197"/>
      <c r="BG72" s="198"/>
      <c r="BI72" s="195"/>
      <c r="BJ72" s="198"/>
      <c r="BK72" s="193"/>
      <c r="BL72" s="197"/>
      <c r="BM72" s="198"/>
      <c r="BO72" s="195"/>
      <c r="BP72" s="198"/>
      <c r="BQ72" s="193"/>
      <c r="BR72" s="197"/>
      <c r="BS72" s="198"/>
    </row>
    <row r="73" spans="1:71" ht="24" customHeight="1" thickBot="1">
      <c r="A73" s="201">
        <f>SUM(A43:A60)</f>
        <v>39746657</v>
      </c>
      <c r="B73" s="201">
        <f>SUM(B43:B72)</f>
        <v>3031835.4699999997</v>
      </c>
      <c r="C73" s="162" t="s">
        <v>316</v>
      </c>
      <c r="D73" s="197"/>
      <c r="E73" s="202">
        <f>SUM(E43:E72)</f>
        <v>3031835.4699999997</v>
      </c>
      <c r="F73" s="203"/>
      <c r="G73" s="201">
        <f>SUM(G43:G60)</f>
        <v>39746657</v>
      </c>
      <c r="H73" s="201">
        <f>SUM(H43:H72)</f>
        <v>7959462.3100000005</v>
      </c>
      <c r="I73" s="162" t="s">
        <v>316</v>
      </c>
      <c r="J73" s="197"/>
      <c r="K73" s="202">
        <f>SUM(K43:K72)</f>
        <v>4927626.84</v>
      </c>
      <c r="M73" s="201">
        <f>SUM(M43:M60)</f>
        <v>39746657</v>
      </c>
      <c r="N73" s="201">
        <f>SUM(N43:N72)</f>
        <v>11646968.059999999</v>
      </c>
      <c r="O73" s="162" t="s">
        <v>316</v>
      </c>
      <c r="P73" s="197"/>
      <c r="Q73" s="202">
        <f>SUM(Q43:Q72)</f>
        <v>3687505.75</v>
      </c>
      <c r="S73" s="201">
        <f>SUM(S43:S60)</f>
        <v>39746657</v>
      </c>
      <c r="T73" s="201">
        <f>SUM(T43:T72)</f>
        <v>20634402.770000003</v>
      </c>
      <c r="U73" s="162" t="s">
        <v>316</v>
      </c>
      <c r="V73" s="197"/>
      <c r="W73" s="202">
        <f>SUM(W43:W72)</f>
        <v>5619134.71</v>
      </c>
      <c r="Y73" s="201">
        <f>SUM(Y43:Y60)</f>
        <v>39746657</v>
      </c>
      <c r="Z73" s="201">
        <f>SUM(Z43:Z72)</f>
        <v>27369015.809999995</v>
      </c>
      <c r="AA73" s="162" t="s">
        <v>316</v>
      </c>
      <c r="AB73" s="197"/>
      <c r="AC73" s="202">
        <f>SUM(AC43:AC72)</f>
        <v>6734613.04</v>
      </c>
      <c r="AE73" s="201">
        <f>SUM(AE43:AE60)</f>
        <v>39746657</v>
      </c>
      <c r="AF73" s="201">
        <f>SUM(AF43:AF72)</f>
        <v>34291072</v>
      </c>
      <c r="AG73" s="162" t="s">
        <v>316</v>
      </c>
      <c r="AH73" s="197"/>
      <c r="AI73" s="202">
        <f>SUM(AI43:AI72)</f>
        <v>6922056.19</v>
      </c>
      <c r="AK73" s="201">
        <f>SUM(AK43:AK60)</f>
        <v>39746657</v>
      </c>
      <c r="AL73" s="201">
        <f>SUM(AL43:AL72)</f>
        <v>41678331.42</v>
      </c>
      <c r="AM73" s="162" t="s">
        <v>316</v>
      </c>
      <c r="AN73" s="197"/>
      <c r="AO73" s="202">
        <f>SUM(AO43:AO72)</f>
        <v>7387259.420000001</v>
      </c>
      <c r="AQ73" s="201">
        <f>SUM(AQ43:AQ60)</f>
        <v>39746657</v>
      </c>
      <c r="AR73" s="201">
        <f>SUM(AR43:AR72)</f>
        <v>48416890.54</v>
      </c>
      <c r="AS73" s="162" t="s">
        <v>316</v>
      </c>
      <c r="AT73" s="197"/>
      <c r="AU73" s="202">
        <f>SUM(AU43:AU72)</f>
        <v>6738559.120000001</v>
      </c>
      <c r="AW73" s="201">
        <f>SUM(AW43:AW60)</f>
        <v>39746657</v>
      </c>
      <c r="AX73" s="201">
        <f>SUM(AX43:AX72)</f>
        <v>54791358.19</v>
      </c>
      <c r="AY73" s="162" t="s">
        <v>316</v>
      </c>
      <c r="AZ73" s="197"/>
      <c r="BA73" s="202">
        <f>SUM(BA43:BA72)</f>
        <v>6374467.649999999</v>
      </c>
      <c r="BC73" s="201">
        <f>SUM(BC43:BC60)</f>
        <v>39746657</v>
      </c>
      <c r="BD73" s="201">
        <f>SUM(BD43:BD72)</f>
        <v>61145550.68</v>
      </c>
      <c r="BE73" s="162" t="s">
        <v>316</v>
      </c>
      <c r="BF73" s="197"/>
      <c r="BG73" s="202">
        <f>SUM(BG43:BG72)</f>
        <v>6354192.49</v>
      </c>
      <c r="BI73" s="201">
        <f>SUM(BI43:BI60)</f>
        <v>39746657</v>
      </c>
      <c r="BJ73" s="201">
        <f>SUM(BJ43:BJ72)</f>
        <v>64627518.71999999</v>
      </c>
      <c r="BK73" s="162" t="s">
        <v>316</v>
      </c>
      <c r="BL73" s="197"/>
      <c r="BM73" s="202">
        <f>SUM(BM43:BM72)</f>
        <v>3481968.04</v>
      </c>
      <c r="BO73" s="201">
        <f>SUM(BO43:BO60)</f>
        <v>39746657</v>
      </c>
      <c r="BP73" s="201">
        <f>SUM(BP43:BP72)</f>
        <v>64627518.71999999</v>
      </c>
      <c r="BQ73" s="162" t="s">
        <v>316</v>
      </c>
      <c r="BR73" s="197"/>
      <c r="BS73" s="202">
        <f>SUM(BS43:BS72)</f>
        <v>0</v>
      </c>
    </row>
    <row r="74" spans="1:71" ht="24" customHeight="1" thickBot="1" thickTop="1">
      <c r="A74" s="198"/>
      <c r="B74" s="204">
        <v>0</v>
      </c>
      <c r="C74" s="205" t="s">
        <v>317</v>
      </c>
      <c r="D74" s="206"/>
      <c r="E74" s="207"/>
      <c r="F74" s="208"/>
      <c r="G74" s="198"/>
      <c r="H74" s="204">
        <v>0</v>
      </c>
      <c r="I74" s="205" t="s">
        <v>317</v>
      </c>
      <c r="J74" s="206"/>
      <c r="K74" s="207">
        <f>+K34-K73</f>
        <v>4645488.5600000005</v>
      </c>
      <c r="M74" s="198"/>
      <c r="N74" s="204">
        <v>0</v>
      </c>
      <c r="O74" s="205" t="s">
        <v>317</v>
      </c>
      <c r="P74" s="206"/>
      <c r="Q74" s="207">
        <f>+Q34-Q73</f>
        <v>5821451.719999999</v>
      </c>
      <c r="S74" s="198"/>
      <c r="T74" s="204">
        <v>0</v>
      </c>
      <c r="U74" s="205" t="s">
        <v>317</v>
      </c>
      <c r="V74" s="206"/>
      <c r="W74" s="207">
        <f>+W34-W73</f>
        <v>2935269.7700000005</v>
      </c>
      <c r="Y74" s="198">
        <f>+Y73-S73</f>
        <v>0</v>
      </c>
      <c r="Z74" s="204">
        <v>0</v>
      </c>
      <c r="AA74" s="205" t="s">
        <v>317</v>
      </c>
      <c r="AB74" s="206"/>
      <c r="AC74" s="207"/>
      <c r="AE74" s="198">
        <f>+AE73-Y73</f>
        <v>0</v>
      </c>
      <c r="AF74" s="204">
        <v>0</v>
      </c>
      <c r="AG74" s="205" t="s">
        <v>317</v>
      </c>
      <c r="AH74" s="206"/>
      <c r="AI74" s="207">
        <f>+AI34-AI73</f>
        <v>6336403.7299999995</v>
      </c>
      <c r="AK74" s="198">
        <f>+AK73-AE73</f>
        <v>0</v>
      </c>
      <c r="AL74" s="204">
        <v>0</v>
      </c>
      <c r="AM74" s="205" t="s">
        <v>317</v>
      </c>
      <c r="AN74" s="206"/>
      <c r="AO74" s="207"/>
      <c r="AQ74" s="198">
        <f>+AQ73-AK73</f>
        <v>0</v>
      </c>
      <c r="AR74" s="204">
        <v>0</v>
      </c>
      <c r="AS74" s="205" t="s">
        <v>317</v>
      </c>
      <c r="AT74" s="206"/>
      <c r="AU74" s="207"/>
      <c r="AW74" s="198">
        <f>+AW73-AQ73</f>
        <v>0</v>
      </c>
      <c r="AX74" s="204"/>
      <c r="AY74" s="205" t="s">
        <v>317</v>
      </c>
      <c r="AZ74" s="206"/>
      <c r="BA74" s="207"/>
      <c r="BC74" s="198">
        <f>+BC73-AW73</f>
        <v>0</v>
      </c>
      <c r="BD74" s="204"/>
      <c r="BE74" s="205" t="s">
        <v>317</v>
      </c>
      <c r="BF74" s="206"/>
      <c r="BG74" s="207"/>
      <c r="BI74" s="198">
        <f>+BI73-BC73</f>
        <v>0</v>
      </c>
      <c r="BJ74" s="204"/>
      <c r="BK74" s="205" t="s">
        <v>317</v>
      </c>
      <c r="BL74" s="206"/>
      <c r="BM74" s="207"/>
      <c r="BO74" s="198">
        <f>+BO73-BI73</f>
        <v>0</v>
      </c>
      <c r="BP74" s="204"/>
      <c r="BQ74" s="205" t="s">
        <v>317</v>
      </c>
      <c r="BR74" s="206"/>
      <c r="BS74" s="207"/>
    </row>
    <row r="75" spans="1:71" ht="24" customHeight="1" thickTop="1">
      <c r="A75" s="198"/>
      <c r="B75" s="209"/>
      <c r="C75" s="205" t="s">
        <v>318</v>
      </c>
      <c r="D75" s="206"/>
      <c r="E75" s="210"/>
      <c r="F75" s="211"/>
      <c r="G75" s="198"/>
      <c r="H75" s="209"/>
      <c r="I75" s="205" t="s">
        <v>318</v>
      </c>
      <c r="J75" s="206"/>
      <c r="K75" s="210"/>
      <c r="M75" s="198"/>
      <c r="N75" s="209"/>
      <c r="O75" s="205" t="s">
        <v>318</v>
      </c>
      <c r="P75" s="206"/>
      <c r="Q75" s="210"/>
      <c r="S75" s="198"/>
      <c r="T75" s="209"/>
      <c r="U75" s="205" t="s">
        <v>318</v>
      </c>
      <c r="V75" s="206"/>
      <c r="W75" s="210"/>
      <c r="Y75" s="198"/>
      <c r="Z75" s="209"/>
      <c r="AA75" s="205" t="s">
        <v>318</v>
      </c>
      <c r="AB75" s="206"/>
      <c r="AC75" s="210"/>
      <c r="AE75" s="198"/>
      <c r="AF75" s="209"/>
      <c r="AG75" s="205" t="s">
        <v>318</v>
      </c>
      <c r="AH75" s="206"/>
      <c r="AI75" s="210"/>
      <c r="AK75" s="198"/>
      <c r="AL75" s="209"/>
      <c r="AM75" s="205" t="s">
        <v>318</v>
      </c>
      <c r="AN75" s="206"/>
      <c r="AO75" s="210"/>
      <c r="AQ75" s="198"/>
      <c r="AR75" s="209"/>
      <c r="AS75" s="205" t="s">
        <v>318</v>
      </c>
      <c r="AT75" s="206"/>
      <c r="AU75" s="210"/>
      <c r="AW75" s="198"/>
      <c r="AX75" s="209"/>
      <c r="AY75" s="205" t="s">
        <v>318</v>
      </c>
      <c r="AZ75" s="206"/>
      <c r="BA75" s="210"/>
      <c r="BC75" s="198"/>
      <c r="BD75" s="209"/>
      <c r="BE75" s="205" t="s">
        <v>318</v>
      </c>
      <c r="BF75" s="206"/>
      <c r="BG75" s="210"/>
      <c r="BI75" s="198"/>
      <c r="BJ75" s="209"/>
      <c r="BK75" s="205" t="s">
        <v>318</v>
      </c>
      <c r="BL75" s="206"/>
      <c r="BM75" s="210"/>
      <c r="BO75" s="198"/>
      <c r="BP75" s="209"/>
      <c r="BQ75" s="205" t="s">
        <v>318</v>
      </c>
      <c r="BR75" s="206"/>
      <c r="BS75" s="210"/>
    </row>
    <row r="76" spans="1:71" ht="24" customHeight="1">
      <c r="A76" s="198"/>
      <c r="B76" s="212"/>
      <c r="C76" s="205" t="s">
        <v>319</v>
      </c>
      <c r="D76" s="206"/>
      <c r="E76" s="159">
        <v>-350766.3</v>
      </c>
      <c r="F76" s="149"/>
      <c r="G76" s="198"/>
      <c r="H76" s="212"/>
      <c r="I76" s="205" t="s">
        <v>319</v>
      </c>
      <c r="J76" s="206"/>
      <c r="K76" s="159"/>
      <c r="M76" s="198"/>
      <c r="N76" s="212"/>
      <c r="O76" s="205" t="s">
        <v>319</v>
      </c>
      <c r="P76" s="206"/>
      <c r="Q76" s="159"/>
      <c r="S76" s="198"/>
      <c r="T76" s="212"/>
      <c r="U76" s="205" t="s">
        <v>319</v>
      </c>
      <c r="V76" s="206"/>
      <c r="W76" s="159"/>
      <c r="Y76" s="198"/>
      <c r="Z76" s="212"/>
      <c r="AA76" s="205" t="s">
        <v>319</v>
      </c>
      <c r="AB76" s="206"/>
      <c r="AC76" s="207">
        <f>+AC34-AC73</f>
        <v>-4604414.21</v>
      </c>
      <c r="AE76" s="198"/>
      <c r="AF76" s="212"/>
      <c r="AG76" s="205" t="s">
        <v>319</v>
      </c>
      <c r="AH76" s="206"/>
      <c r="AI76" s="207"/>
      <c r="AK76" s="198"/>
      <c r="AL76" s="212"/>
      <c r="AM76" s="205" t="s">
        <v>319</v>
      </c>
      <c r="AN76" s="206"/>
      <c r="AO76" s="207">
        <f>+AO34-AO73</f>
        <v>-2055585.210000001</v>
      </c>
      <c r="AQ76" s="198"/>
      <c r="AR76" s="212"/>
      <c r="AS76" s="205" t="s">
        <v>319</v>
      </c>
      <c r="AT76" s="206"/>
      <c r="AU76" s="207">
        <f>+AU34-AU73</f>
        <v>-252878.63000000175</v>
      </c>
      <c r="AW76" s="198"/>
      <c r="AX76" s="212"/>
      <c r="AY76" s="205" t="s">
        <v>319</v>
      </c>
      <c r="AZ76" s="206"/>
      <c r="BA76" s="207">
        <f>+BA34-BA73</f>
        <v>-2159822.6900000004</v>
      </c>
      <c r="BC76" s="198"/>
      <c r="BD76" s="212"/>
      <c r="BE76" s="205" t="s">
        <v>319</v>
      </c>
      <c r="BF76" s="206"/>
      <c r="BG76" s="207">
        <f>+BG34-BG73</f>
        <v>-88783.91000000015</v>
      </c>
      <c r="BI76" s="198"/>
      <c r="BJ76" s="212"/>
      <c r="BK76" s="205" t="s">
        <v>319</v>
      </c>
      <c r="BL76" s="206"/>
      <c r="BM76" s="207">
        <f>+BM34-BM73</f>
        <v>-7961.040000000037</v>
      </c>
      <c r="BO76" s="198"/>
      <c r="BP76" s="212"/>
      <c r="BQ76" s="205" t="s">
        <v>319</v>
      </c>
      <c r="BR76" s="206"/>
      <c r="BS76" s="207">
        <f>+BS34-BS73</f>
        <v>0</v>
      </c>
    </row>
    <row r="77" spans="1:71" ht="24" customHeight="1" thickBot="1">
      <c r="A77" s="158"/>
      <c r="B77" s="201">
        <f>SUM(B73)</f>
        <v>3031835.4699999997</v>
      </c>
      <c r="C77" s="205" t="s">
        <v>320</v>
      </c>
      <c r="D77" s="213"/>
      <c r="E77" s="214">
        <f>+E36-E73</f>
        <v>31494781.820000008</v>
      </c>
      <c r="G77" s="158"/>
      <c r="H77" s="201">
        <f>SUM(H73)</f>
        <v>7959462.3100000005</v>
      </c>
      <c r="I77" s="205" t="s">
        <v>320</v>
      </c>
      <c r="J77" s="213"/>
      <c r="K77" s="214">
        <f>+K36-K73</f>
        <v>36140270.38000001</v>
      </c>
      <c r="L77" s="215">
        <v>36140270.38</v>
      </c>
      <c r="M77" s="158"/>
      <c r="N77" s="201">
        <f>SUM(N73)</f>
        <v>11646968.059999999</v>
      </c>
      <c r="O77" s="205" t="s">
        <v>320</v>
      </c>
      <c r="P77" s="213"/>
      <c r="Q77" s="214">
        <f>+Q36-Q73</f>
        <v>41961722.10000001</v>
      </c>
      <c r="S77" s="158"/>
      <c r="T77" s="201">
        <f>SUM(T73)</f>
        <v>20634402.770000003</v>
      </c>
      <c r="U77" s="205" t="s">
        <v>320</v>
      </c>
      <c r="V77" s="213"/>
      <c r="W77" s="214">
        <f>+W36-W73</f>
        <v>44896991.87000001</v>
      </c>
      <c r="Y77" s="158"/>
      <c r="Z77" s="201">
        <f>SUM(Z73)</f>
        <v>27369015.809999995</v>
      </c>
      <c r="AA77" s="205" t="s">
        <v>320</v>
      </c>
      <c r="AB77" s="213"/>
      <c r="AC77" s="214">
        <f>+AC36-AC73</f>
        <v>40292577.66000001</v>
      </c>
      <c r="AE77" s="158"/>
      <c r="AF77" s="201">
        <f>SUM(AF73)</f>
        <v>34291072</v>
      </c>
      <c r="AG77" s="205" t="s">
        <v>320</v>
      </c>
      <c r="AH77" s="213"/>
      <c r="AI77" s="214">
        <f>+AI36-AI73</f>
        <v>46628981.390000015</v>
      </c>
      <c r="AK77" s="158"/>
      <c r="AL77" s="201">
        <f>SUM(AL73)</f>
        <v>41678331.42</v>
      </c>
      <c r="AM77" s="205" t="s">
        <v>320</v>
      </c>
      <c r="AN77" s="213"/>
      <c r="AO77" s="214">
        <f>+AO36-AO73</f>
        <v>44573396.180000015</v>
      </c>
      <c r="AQ77" s="158"/>
      <c r="AR77" s="201">
        <f>SUM(AR73)</f>
        <v>48416890.54</v>
      </c>
      <c r="AS77" s="205" t="s">
        <v>320</v>
      </c>
      <c r="AT77" s="213"/>
      <c r="AU77" s="214">
        <f>+AU36-AU73</f>
        <v>44320517.55000001</v>
      </c>
      <c r="AW77" s="158"/>
      <c r="AX77" s="201">
        <f>SUM(AX73)</f>
        <v>54791358.19</v>
      </c>
      <c r="AY77" s="205" t="s">
        <v>320</v>
      </c>
      <c r="AZ77" s="213"/>
      <c r="BA77" s="214">
        <f>+BA36-BA73</f>
        <v>42160694.860000014</v>
      </c>
      <c r="BC77" s="158"/>
      <c r="BD77" s="201">
        <f>SUM(BD73)</f>
        <v>61145550.68</v>
      </c>
      <c r="BE77" s="205" t="s">
        <v>320</v>
      </c>
      <c r="BF77" s="213"/>
      <c r="BG77" s="214">
        <f>+BG36-BG73</f>
        <v>42071910.95000001</v>
      </c>
      <c r="BI77" s="158"/>
      <c r="BJ77" s="201">
        <f>SUM(BJ73)</f>
        <v>64627518.71999999</v>
      </c>
      <c r="BK77" s="205" t="s">
        <v>320</v>
      </c>
      <c r="BL77" s="213"/>
      <c r="BM77" s="214">
        <f>+BM36-BM73</f>
        <v>42063949.91000001</v>
      </c>
      <c r="BO77" s="158"/>
      <c r="BP77" s="201">
        <f>SUM(BP73)</f>
        <v>64627518.71999999</v>
      </c>
      <c r="BQ77" s="205" t="s">
        <v>320</v>
      </c>
      <c r="BR77" s="213"/>
      <c r="BS77" s="214">
        <f>+BS36-BS73</f>
        <v>42063949.91000001</v>
      </c>
    </row>
    <row r="78" spans="5:71" ht="20.25" thickTop="1">
      <c r="E78" s="149" t="s">
        <v>321</v>
      </c>
      <c r="K78" s="215">
        <v>36140270.38</v>
      </c>
      <c r="Q78" s="215">
        <v>41961722.1</v>
      </c>
      <c r="R78" s="122" t="s">
        <v>322</v>
      </c>
      <c r="W78" s="215">
        <v>44896991.870000005</v>
      </c>
      <c r="AC78" s="215">
        <v>40292577.66</v>
      </c>
      <c r="AI78" s="215">
        <v>46628981.39</v>
      </c>
      <c r="AO78" s="215">
        <v>44573396.17999999</v>
      </c>
      <c r="AU78" s="215">
        <v>44320517.55</v>
      </c>
      <c r="BA78" s="215">
        <v>42160694.86</v>
      </c>
      <c r="BG78" s="215">
        <v>42071910.95</v>
      </c>
      <c r="BM78" s="215">
        <v>42063949.91</v>
      </c>
      <c r="BS78" s="215">
        <v>42063949.91</v>
      </c>
    </row>
    <row r="79" spans="5:71" ht="16.5">
      <c r="E79" s="217">
        <v>31494781.82</v>
      </c>
      <c r="K79" s="215">
        <f>+K78-K77</f>
        <v>0</v>
      </c>
      <c r="Q79" s="218">
        <f>+Q77-Q78</f>
        <v>0</v>
      </c>
      <c r="W79" s="218">
        <f>+W77-W78</f>
        <v>0</v>
      </c>
      <c r="AC79" s="218">
        <f>+AC77-AC78</f>
        <v>0</v>
      </c>
      <c r="AI79" s="218">
        <f>+AI77-AI78</f>
        <v>0</v>
      </c>
      <c r="AO79" s="218">
        <f>+AO77-AO78</f>
        <v>0</v>
      </c>
      <c r="AU79" s="218">
        <f>+AU77-AU78</f>
        <v>0</v>
      </c>
      <c r="BA79" s="218">
        <f>+BA77-BA78</f>
        <v>0</v>
      </c>
      <c r="BG79" s="218">
        <f>+BG77-BG78</f>
        <v>0</v>
      </c>
      <c r="BM79" s="218">
        <f>+BM77-BM78</f>
        <v>0</v>
      </c>
      <c r="BS79" s="218">
        <f>+BS77-BS78</f>
        <v>0</v>
      </c>
    </row>
    <row r="80" ht="16.5">
      <c r="E80" s="219">
        <f>+E79-E77</f>
        <v>0</v>
      </c>
    </row>
    <row r="46335" spans="1:5" ht="16.5">
      <c r="A46335" s="122"/>
      <c r="B46335" s="122"/>
      <c r="E46335" s="122"/>
    </row>
    <row r="46336" spans="1:5" ht="16.5">
      <c r="A46336" s="122"/>
      <c r="B46336" s="122"/>
      <c r="E46336" s="122"/>
    </row>
    <row r="46337" spans="1:5" ht="16.5">
      <c r="A46337" s="122"/>
      <c r="B46337" s="122"/>
      <c r="E46337" s="122"/>
    </row>
    <row r="46338" spans="1:5" ht="16.5">
      <c r="A46338" s="122"/>
      <c r="B46338" s="122"/>
      <c r="E46338" s="122"/>
    </row>
    <row r="46339" spans="1:5" ht="16.5">
      <c r="A46339" s="122"/>
      <c r="B46339" s="122"/>
      <c r="E46339" s="122"/>
    </row>
    <row r="46340" spans="1:5" ht="16.5">
      <c r="A46340" s="122"/>
      <c r="B46340" s="122"/>
      <c r="E46340" s="122"/>
    </row>
    <row r="46341" spans="1:5" ht="16.5">
      <c r="A46341" s="122"/>
      <c r="B46341" s="122"/>
      <c r="E46341" s="122"/>
    </row>
    <row r="46342" spans="1:5" ht="16.5">
      <c r="A46342" s="122"/>
      <c r="B46342" s="122"/>
      <c r="E46342" s="122"/>
    </row>
    <row r="46343" spans="1:5" ht="16.5">
      <c r="A46343" s="122"/>
      <c r="B46343" s="122"/>
      <c r="E46343" s="122"/>
    </row>
    <row r="46344" spans="1:5" ht="16.5">
      <c r="A46344" s="122"/>
      <c r="B46344" s="122"/>
      <c r="E46344" s="122"/>
    </row>
    <row r="46345" spans="1:5" ht="16.5">
      <c r="A46345" s="122"/>
      <c r="B46345" s="122"/>
      <c r="E46345" s="122"/>
    </row>
    <row r="46346" spans="1:5" ht="16.5">
      <c r="A46346" s="122"/>
      <c r="B46346" s="122"/>
      <c r="E46346" s="122"/>
    </row>
    <row r="46347" spans="1:5" ht="16.5">
      <c r="A46347" s="122"/>
      <c r="B46347" s="122"/>
      <c r="E46347" s="122"/>
    </row>
    <row r="46348" spans="1:5" ht="16.5">
      <c r="A46348" s="122"/>
      <c r="B46348" s="122"/>
      <c r="E46348" s="122"/>
    </row>
    <row r="46349" spans="1:5" ht="16.5">
      <c r="A46349" s="122"/>
      <c r="B46349" s="122"/>
      <c r="E46349" s="122"/>
    </row>
    <row r="46350" spans="1:5" ht="16.5">
      <c r="A46350" s="122"/>
      <c r="B46350" s="122"/>
      <c r="E46350" s="122"/>
    </row>
    <row r="46351" spans="1:5" ht="16.5">
      <c r="A46351" s="122"/>
      <c r="B46351" s="122"/>
      <c r="E46351" s="122"/>
    </row>
    <row r="46352" spans="1:5" ht="16.5">
      <c r="A46352" s="122"/>
      <c r="B46352" s="122"/>
      <c r="E46352" s="122"/>
    </row>
    <row r="46353" spans="1:5" ht="16.5">
      <c r="A46353" s="122"/>
      <c r="B46353" s="122"/>
      <c r="E46353" s="122"/>
    </row>
    <row r="46354" spans="1:5" ht="16.5">
      <c r="A46354" s="122"/>
      <c r="B46354" s="122"/>
      <c r="E46354" s="122"/>
    </row>
    <row r="46355" spans="1:5" ht="16.5">
      <c r="A46355" s="122"/>
      <c r="B46355" s="122"/>
      <c r="E46355" s="122"/>
    </row>
    <row r="46356" spans="1:5" ht="16.5">
      <c r="A46356" s="122"/>
      <c r="B46356" s="122"/>
      <c r="E46356" s="122"/>
    </row>
    <row r="46357" spans="1:5" ht="16.5">
      <c r="A46357" s="122"/>
      <c r="B46357" s="122"/>
      <c r="E46357" s="122"/>
    </row>
    <row r="46358" spans="1:5" ht="16.5">
      <c r="A46358" s="122"/>
      <c r="B46358" s="122"/>
      <c r="E46358" s="122"/>
    </row>
    <row r="46359" spans="1:5" ht="16.5">
      <c r="A46359" s="122"/>
      <c r="B46359" s="122"/>
      <c r="E46359" s="122"/>
    </row>
    <row r="46360" spans="1:5" ht="16.5">
      <c r="A46360" s="122"/>
      <c r="B46360" s="122"/>
      <c r="E46360" s="122"/>
    </row>
    <row r="46361" spans="1:5" ht="16.5">
      <c r="A46361" s="122"/>
      <c r="B46361" s="122"/>
      <c r="E46361" s="122"/>
    </row>
    <row r="46362" spans="1:5" ht="16.5">
      <c r="A46362" s="122"/>
      <c r="B46362" s="122"/>
      <c r="E46362" s="122"/>
    </row>
    <row r="46363" spans="1:5" ht="16.5">
      <c r="A46363" s="122"/>
      <c r="B46363" s="122"/>
      <c r="E46363" s="122"/>
    </row>
    <row r="46364" spans="1:5" ht="16.5">
      <c r="A46364" s="122"/>
      <c r="B46364" s="122"/>
      <c r="E46364" s="122"/>
    </row>
    <row r="46365" spans="1:5" ht="16.5">
      <c r="A46365" s="122"/>
      <c r="B46365" s="122"/>
      <c r="E46365" s="122"/>
    </row>
    <row r="46366" spans="1:5" ht="16.5">
      <c r="A46366" s="122"/>
      <c r="B46366" s="122"/>
      <c r="E46366" s="122"/>
    </row>
    <row r="46367" spans="1:5" ht="16.5">
      <c r="A46367" s="122"/>
      <c r="B46367" s="122"/>
      <c r="E46367" s="122"/>
    </row>
    <row r="46368" spans="1:5" ht="16.5">
      <c r="A46368" s="122"/>
      <c r="B46368" s="122"/>
      <c r="E46368" s="122"/>
    </row>
    <row r="46369" spans="1:5" ht="16.5">
      <c r="A46369" s="122"/>
      <c r="B46369" s="122"/>
      <c r="E46369" s="122"/>
    </row>
    <row r="46370" spans="1:5" ht="16.5">
      <c r="A46370" s="122"/>
      <c r="B46370" s="122"/>
      <c r="E46370" s="122"/>
    </row>
    <row r="46371" spans="1:5" ht="16.5">
      <c r="A46371" s="122"/>
      <c r="B46371" s="122"/>
      <c r="E46371" s="122"/>
    </row>
    <row r="46372" spans="1:5" ht="16.5">
      <c r="A46372" s="122"/>
      <c r="B46372" s="122"/>
      <c r="E46372" s="122"/>
    </row>
    <row r="46373" spans="1:5" ht="16.5">
      <c r="A46373" s="122"/>
      <c r="B46373" s="122"/>
      <c r="E46373" s="122"/>
    </row>
    <row r="46374" spans="1:5" ht="16.5">
      <c r="A46374" s="122"/>
      <c r="B46374" s="122"/>
      <c r="E46374" s="122"/>
    </row>
    <row r="46375" spans="1:5" ht="16.5">
      <c r="A46375" s="122"/>
      <c r="B46375" s="122"/>
      <c r="E46375" s="122"/>
    </row>
    <row r="46376" spans="1:5" ht="16.5">
      <c r="A46376" s="122"/>
      <c r="B46376" s="122"/>
      <c r="E46376" s="122"/>
    </row>
    <row r="46377" spans="1:5" ht="16.5">
      <c r="A46377" s="122"/>
      <c r="B46377" s="122"/>
      <c r="E46377" s="122"/>
    </row>
    <row r="46378" spans="1:5" ht="16.5">
      <c r="A46378" s="122"/>
      <c r="B46378" s="122"/>
      <c r="E46378" s="122"/>
    </row>
    <row r="46379" spans="1:5" ht="16.5">
      <c r="A46379" s="122"/>
      <c r="B46379" s="122"/>
      <c r="E46379" s="122"/>
    </row>
    <row r="46380" spans="1:5" ht="16.5">
      <c r="A46380" s="122"/>
      <c r="B46380" s="122"/>
      <c r="E46380" s="122"/>
    </row>
    <row r="46381" spans="1:5" ht="16.5">
      <c r="A46381" s="122"/>
      <c r="B46381" s="122"/>
      <c r="E46381" s="122"/>
    </row>
    <row r="46382" spans="1:5" ht="16.5">
      <c r="A46382" s="122"/>
      <c r="B46382" s="122"/>
      <c r="E46382" s="122"/>
    </row>
    <row r="46383" spans="1:5" ht="16.5">
      <c r="A46383" s="122"/>
      <c r="B46383" s="122"/>
      <c r="E46383" s="122"/>
    </row>
    <row r="46384" spans="1:5" ht="16.5">
      <c r="A46384" s="122"/>
      <c r="B46384" s="122"/>
      <c r="E46384" s="122"/>
    </row>
    <row r="46385" spans="1:5" ht="16.5">
      <c r="A46385" s="122"/>
      <c r="B46385" s="122"/>
      <c r="E46385" s="122"/>
    </row>
    <row r="46386" spans="1:5" ht="16.5">
      <c r="A46386" s="122"/>
      <c r="B46386" s="122"/>
      <c r="E46386" s="122"/>
    </row>
    <row r="46387" spans="1:5" ht="16.5">
      <c r="A46387" s="122"/>
      <c r="B46387" s="122"/>
      <c r="E46387" s="122"/>
    </row>
    <row r="46388" spans="1:5" ht="16.5">
      <c r="A46388" s="122"/>
      <c r="B46388" s="122"/>
      <c r="E46388" s="122"/>
    </row>
    <row r="46389" spans="1:5" ht="16.5">
      <c r="A46389" s="122"/>
      <c r="B46389" s="122"/>
      <c r="E46389" s="122"/>
    </row>
    <row r="46390" spans="1:5" ht="16.5">
      <c r="A46390" s="122"/>
      <c r="B46390" s="122"/>
      <c r="E46390" s="122"/>
    </row>
    <row r="46391" spans="1:5" ht="16.5">
      <c r="A46391" s="122"/>
      <c r="B46391" s="122"/>
      <c r="E46391" s="122"/>
    </row>
    <row r="46392" spans="1:5" ht="16.5">
      <c r="A46392" s="122"/>
      <c r="B46392" s="122"/>
      <c r="E46392" s="122"/>
    </row>
    <row r="46393" spans="1:5" ht="16.5">
      <c r="A46393" s="122"/>
      <c r="B46393" s="122"/>
      <c r="E46393" s="122"/>
    </row>
    <row r="46394" spans="1:5" ht="16.5">
      <c r="A46394" s="122"/>
      <c r="B46394" s="122"/>
      <c r="E46394" s="122"/>
    </row>
    <row r="46395" spans="1:5" ht="16.5">
      <c r="A46395" s="122"/>
      <c r="B46395" s="122"/>
      <c r="E46395" s="122"/>
    </row>
    <row r="46396" spans="1:5" ht="16.5">
      <c r="A46396" s="122"/>
      <c r="B46396" s="122"/>
      <c r="E46396" s="122"/>
    </row>
    <row r="46397" spans="1:5" ht="16.5">
      <c r="A46397" s="122"/>
      <c r="B46397" s="122"/>
      <c r="E46397" s="122"/>
    </row>
    <row r="46398" spans="1:5" ht="16.5">
      <c r="A46398" s="122"/>
      <c r="B46398" s="122"/>
      <c r="E46398" s="122"/>
    </row>
    <row r="46399" spans="1:5" ht="16.5">
      <c r="A46399" s="122"/>
      <c r="B46399" s="122"/>
      <c r="E46399" s="122"/>
    </row>
    <row r="46400" spans="1:5" ht="16.5">
      <c r="A46400" s="122"/>
      <c r="B46400" s="122"/>
      <c r="E46400" s="122"/>
    </row>
    <row r="46401" spans="1:5" ht="16.5">
      <c r="A46401" s="122"/>
      <c r="B46401" s="122"/>
      <c r="E46401" s="122"/>
    </row>
    <row r="46402" spans="1:5" ht="16.5">
      <c r="A46402" s="122"/>
      <c r="B46402" s="122"/>
      <c r="E46402" s="122"/>
    </row>
    <row r="46403" spans="1:5" ht="16.5">
      <c r="A46403" s="122"/>
      <c r="B46403" s="122"/>
      <c r="E46403" s="122"/>
    </row>
    <row r="46404" spans="1:5" ht="16.5">
      <c r="A46404" s="122"/>
      <c r="B46404" s="122"/>
      <c r="E46404" s="122"/>
    </row>
    <row r="46405" spans="1:5" ht="16.5">
      <c r="A46405" s="122"/>
      <c r="B46405" s="122"/>
      <c r="E46405" s="122"/>
    </row>
    <row r="46406" spans="1:5" ht="16.5">
      <c r="A46406" s="122"/>
      <c r="B46406" s="122"/>
      <c r="E46406" s="122"/>
    </row>
    <row r="46407" spans="1:5" ht="16.5">
      <c r="A46407" s="122"/>
      <c r="B46407" s="122"/>
      <c r="E46407" s="122"/>
    </row>
    <row r="46408" spans="1:5" ht="16.5">
      <c r="A46408" s="122"/>
      <c r="B46408" s="122"/>
      <c r="E46408" s="122"/>
    </row>
    <row r="46409" spans="1:5" ht="16.5">
      <c r="A46409" s="122"/>
      <c r="B46409" s="122"/>
      <c r="E46409" s="122"/>
    </row>
    <row r="46410" spans="1:5" ht="16.5">
      <c r="A46410" s="122"/>
      <c r="B46410" s="122"/>
      <c r="E46410" s="122"/>
    </row>
    <row r="46411" spans="1:5" ht="16.5">
      <c r="A46411" s="122"/>
      <c r="B46411" s="122"/>
      <c r="E46411" s="122"/>
    </row>
    <row r="46412" spans="1:5" ht="16.5">
      <c r="A46412" s="122"/>
      <c r="B46412" s="122"/>
      <c r="E46412" s="122"/>
    </row>
    <row r="46413" spans="1:5" ht="16.5">
      <c r="A46413" s="122"/>
      <c r="B46413" s="122"/>
      <c r="E46413" s="122"/>
    </row>
    <row r="46414" spans="1:5" ht="16.5">
      <c r="A46414" s="122"/>
      <c r="B46414" s="122"/>
      <c r="E46414" s="122"/>
    </row>
    <row r="46415" spans="1:5" ht="16.5">
      <c r="A46415" s="122"/>
      <c r="B46415" s="122"/>
      <c r="E46415" s="122"/>
    </row>
    <row r="46416" spans="1:5" ht="16.5">
      <c r="A46416" s="122"/>
      <c r="B46416" s="122"/>
      <c r="E46416" s="122"/>
    </row>
    <row r="46417" spans="1:5" ht="16.5">
      <c r="A46417" s="122"/>
      <c r="B46417" s="122"/>
      <c r="E46417" s="122"/>
    </row>
    <row r="46418" spans="1:5" ht="16.5">
      <c r="A46418" s="122"/>
      <c r="B46418" s="122"/>
      <c r="E46418" s="122"/>
    </row>
    <row r="46419" spans="1:5" ht="16.5">
      <c r="A46419" s="122"/>
      <c r="B46419" s="122"/>
      <c r="E46419" s="122"/>
    </row>
    <row r="46420" spans="1:5" ht="16.5">
      <c r="A46420" s="122"/>
      <c r="B46420" s="122"/>
      <c r="E46420" s="122"/>
    </row>
    <row r="46421" spans="1:5" ht="16.5">
      <c r="A46421" s="122"/>
      <c r="B46421" s="122"/>
      <c r="E46421" s="122"/>
    </row>
    <row r="46422" spans="1:5" ht="16.5">
      <c r="A46422" s="122"/>
      <c r="B46422" s="122"/>
      <c r="E46422" s="122"/>
    </row>
    <row r="46423" spans="1:5" ht="16.5">
      <c r="A46423" s="122"/>
      <c r="B46423" s="122"/>
      <c r="E46423" s="122"/>
    </row>
    <row r="46424" spans="1:5" ht="16.5">
      <c r="A46424" s="122"/>
      <c r="B46424" s="122"/>
      <c r="E46424" s="122"/>
    </row>
    <row r="46425" spans="1:5" ht="16.5">
      <c r="A46425" s="122"/>
      <c r="B46425" s="122"/>
      <c r="E46425" s="122"/>
    </row>
    <row r="46426" spans="1:5" ht="16.5">
      <c r="A46426" s="122"/>
      <c r="B46426" s="122"/>
      <c r="E46426" s="122"/>
    </row>
    <row r="46427" spans="1:5" ht="16.5">
      <c r="A46427" s="122"/>
      <c r="B46427" s="122"/>
      <c r="E46427" s="122"/>
    </row>
    <row r="46428" spans="1:5" ht="16.5">
      <c r="A46428" s="122"/>
      <c r="B46428" s="122"/>
      <c r="E46428" s="122"/>
    </row>
    <row r="46429" spans="1:5" ht="16.5">
      <c r="A46429" s="122"/>
      <c r="B46429" s="122"/>
      <c r="E46429" s="122"/>
    </row>
    <row r="46430" spans="1:5" ht="16.5">
      <c r="A46430" s="122"/>
      <c r="B46430" s="122"/>
      <c r="E46430" s="122"/>
    </row>
    <row r="46431" spans="1:5" ht="16.5">
      <c r="A46431" s="122"/>
      <c r="B46431" s="122"/>
      <c r="E46431" s="122"/>
    </row>
    <row r="46432" spans="1:5" ht="16.5">
      <c r="A46432" s="122"/>
      <c r="B46432" s="122"/>
      <c r="E46432" s="122"/>
    </row>
    <row r="46433" spans="1:5" ht="16.5">
      <c r="A46433" s="122"/>
      <c r="B46433" s="122"/>
      <c r="E46433" s="122"/>
    </row>
    <row r="46434" spans="1:5" ht="16.5">
      <c r="A46434" s="122"/>
      <c r="B46434" s="122"/>
      <c r="E46434" s="122"/>
    </row>
    <row r="46435" spans="1:5" ht="16.5">
      <c r="A46435" s="122"/>
      <c r="B46435" s="122"/>
      <c r="E46435" s="122"/>
    </row>
    <row r="46436" spans="1:5" ht="16.5">
      <c r="A46436" s="122"/>
      <c r="B46436" s="122"/>
      <c r="E46436" s="122"/>
    </row>
    <row r="46437" spans="1:5" ht="16.5">
      <c r="A46437" s="122"/>
      <c r="B46437" s="122"/>
      <c r="E46437" s="122"/>
    </row>
    <row r="46438" spans="1:5" ht="16.5">
      <c r="A46438" s="122"/>
      <c r="B46438" s="122"/>
      <c r="E46438" s="122"/>
    </row>
    <row r="46439" spans="1:5" ht="16.5">
      <c r="A46439" s="122"/>
      <c r="B46439" s="122"/>
      <c r="E46439" s="122"/>
    </row>
    <row r="46440" spans="1:5" ht="16.5">
      <c r="A46440" s="122"/>
      <c r="B46440" s="122"/>
      <c r="E46440" s="122"/>
    </row>
    <row r="46441" spans="1:5" ht="16.5">
      <c r="A46441" s="122"/>
      <c r="B46441" s="122"/>
      <c r="E46441" s="122"/>
    </row>
    <row r="46442" spans="1:5" ht="16.5">
      <c r="A46442" s="122"/>
      <c r="B46442" s="122"/>
      <c r="E46442" s="122"/>
    </row>
    <row r="46443" spans="1:5" ht="16.5">
      <c r="A46443" s="122"/>
      <c r="B46443" s="122"/>
      <c r="E46443" s="122"/>
    </row>
    <row r="46444" spans="1:5" ht="16.5">
      <c r="A46444" s="122"/>
      <c r="B46444" s="122"/>
      <c r="E46444" s="122"/>
    </row>
    <row r="46445" spans="1:5" ht="16.5">
      <c r="A46445" s="122"/>
      <c r="B46445" s="122"/>
      <c r="E46445" s="122"/>
    </row>
    <row r="46446" spans="1:5" ht="16.5">
      <c r="A46446" s="122"/>
      <c r="B46446" s="122"/>
      <c r="E46446" s="122"/>
    </row>
    <row r="46447" spans="1:5" ht="16.5">
      <c r="A46447" s="122"/>
      <c r="B46447" s="122"/>
      <c r="E46447" s="122"/>
    </row>
    <row r="46448" spans="1:5" ht="16.5">
      <c r="A46448" s="122"/>
      <c r="B46448" s="122"/>
      <c r="E46448" s="122"/>
    </row>
    <row r="46449" spans="1:5" ht="16.5">
      <c r="A46449" s="122"/>
      <c r="B46449" s="122"/>
      <c r="E46449" s="122"/>
    </row>
    <row r="46450" spans="1:5" ht="16.5">
      <c r="A46450" s="122"/>
      <c r="B46450" s="122"/>
      <c r="E46450" s="122"/>
    </row>
    <row r="46451" spans="1:5" ht="16.5">
      <c r="A46451" s="122"/>
      <c r="B46451" s="122"/>
      <c r="E46451" s="122"/>
    </row>
    <row r="46452" spans="1:5" ht="16.5">
      <c r="A46452" s="122"/>
      <c r="B46452" s="122"/>
      <c r="E46452" s="122"/>
    </row>
    <row r="46453" spans="1:5" ht="16.5">
      <c r="A46453" s="122"/>
      <c r="B46453" s="122"/>
      <c r="E46453" s="122"/>
    </row>
    <row r="46454" spans="1:5" ht="16.5">
      <c r="A46454" s="122"/>
      <c r="B46454" s="122"/>
      <c r="E46454" s="122"/>
    </row>
    <row r="46455" spans="1:5" ht="16.5">
      <c r="A46455" s="122"/>
      <c r="B46455" s="122"/>
      <c r="E46455" s="122"/>
    </row>
    <row r="46456" spans="1:5" ht="16.5">
      <c r="A46456" s="122"/>
      <c r="B46456" s="122"/>
      <c r="E46456" s="122"/>
    </row>
    <row r="46457" spans="1:5" ht="16.5">
      <c r="A46457" s="122"/>
      <c r="B46457" s="122"/>
      <c r="E46457" s="122"/>
    </row>
    <row r="46458" spans="1:5" ht="16.5">
      <c r="A46458" s="122"/>
      <c r="B46458" s="122"/>
      <c r="E46458" s="122"/>
    </row>
    <row r="46459" spans="1:5" ht="16.5">
      <c r="A46459" s="122"/>
      <c r="B46459" s="122"/>
      <c r="E46459" s="122"/>
    </row>
    <row r="46460" spans="1:5" ht="16.5">
      <c r="A46460" s="122"/>
      <c r="B46460" s="122"/>
      <c r="E46460" s="122"/>
    </row>
    <row r="46461" spans="1:5" ht="16.5">
      <c r="A46461" s="122"/>
      <c r="B46461" s="122"/>
      <c r="E46461" s="122"/>
    </row>
    <row r="46462" spans="1:5" ht="16.5">
      <c r="A46462" s="122"/>
      <c r="B46462" s="122"/>
      <c r="E46462" s="122"/>
    </row>
    <row r="46463" spans="1:5" ht="16.5">
      <c r="A46463" s="122"/>
      <c r="B46463" s="122"/>
      <c r="E46463" s="122"/>
    </row>
    <row r="46464" spans="1:5" ht="16.5">
      <c r="A46464" s="122"/>
      <c r="B46464" s="122"/>
      <c r="E46464" s="122"/>
    </row>
    <row r="46465" spans="1:5" ht="16.5">
      <c r="A46465" s="122"/>
      <c r="B46465" s="122"/>
      <c r="E46465" s="122"/>
    </row>
    <row r="46466" spans="1:5" ht="16.5">
      <c r="A46466" s="122"/>
      <c r="B46466" s="122"/>
      <c r="E46466" s="122"/>
    </row>
    <row r="46467" spans="1:5" ht="16.5">
      <c r="A46467" s="122"/>
      <c r="B46467" s="122"/>
      <c r="E46467" s="122"/>
    </row>
    <row r="46468" spans="1:5" ht="16.5">
      <c r="A46468" s="122"/>
      <c r="B46468" s="122"/>
      <c r="E46468" s="122"/>
    </row>
    <row r="46469" spans="1:5" ht="16.5">
      <c r="A46469" s="122"/>
      <c r="B46469" s="122"/>
      <c r="E46469" s="122"/>
    </row>
    <row r="46470" spans="1:5" ht="16.5">
      <c r="A46470" s="122"/>
      <c r="B46470" s="122"/>
      <c r="E46470" s="122"/>
    </row>
    <row r="46471" spans="1:5" ht="16.5">
      <c r="A46471" s="122"/>
      <c r="B46471" s="122"/>
      <c r="E46471" s="122"/>
    </row>
    <row r="46472" spans="1:5" ht="16.5">
      <c r="A46472" s="122"/>
      <c r="B46472" s="122"/>
      <c r="E46472" s="122"/>
    </row>
    <row r="46473" spans="1:5" ht="16.5">
      <c r="A46473" s="122"/>
      <c r="B46473" s="122"/>
      <c r="E46473" s="122"/>
    </row>
    <row r="46474" spans="1:5" ht="16.5">
      <c r="A46474" s="122"/>
      <c r="B46474" s="122"/>
      <c r="E46474" s="122"/>
    </row>
    <row r="46475" spans="1:5" ht="16.5">
      <c r="A46475" s="122"/>
      <c r="B46475" s="122"/>
      <c r="E46475" s="122"/>
    </row>
    <row r="46476" spans="1:5" ht="16.5">
      <c r="A46476" s="122"/>
      <c r="B46476" s="122"/>
      <c r="E46476" s="122"/>
    </row>
    <row r="46477" spans="1:5" ht="16.5">
      <c r="A46477" s="122"/>
      <c r="B46477" s="122"/>
      <c r="E46477" s="122"/>
    </row>
    <row r="46478" spans="1:5" ht="16.5">
      <c r="A46478" s="122"/>
      <c r="B46478" s="122"/>
      <c r="E46478" s="122"/>
    </row>
    <row r="46479" spans="1:5" ht="16.5">
      <c r="A46479" s="122"/>
      <c r="B46479" s="122"/>
      <c r="E46479" s="122"/>
    </row>
    <row r="46480" spans="1:5" ht="16.5">
      <c r="A46480" s="122"/>
      <c r="B46480" s="122"/>
      <c r="E46480" s="122"/>
    </row>
    <row r="46481" spans="1:5" ht="16.5">
      <c r="A46481" s="122"/>
      <c r="B46481" s="122"/>
      <c r="E46481" s="122"/>
    </row>
    <row r="46482" spans="1:5" ht="16.5">
      <c r="A46482" s="122"/>
      <c r="B46482" s="122"/>
      <c r="E46482" s="122"/>
    </row>
    <row r="46483" spans="1:5" ht="16.5">
      <c r="A46483" s="122"/>
      <c r="B46483" s="122"/>
      <c r="E46483" s="122"/>
    </row>
    <row r="46484" spans="1:5" ht="16.5">
      <c r="A46484" s="122"/>
      <c r="B46484" s="122"/>
      <c r="E46484" s="122"/>
    </row>
    <row r="46485" spans="1:5" ht="16.5">
      <c r="A46485" s="122"/>
      <c r="B46485" s="122"/>
      <c r="E46485" s="122"/>
    </row>
    <row r="46486" spans="1:5" ht="16.5">
      <c r="A46486" s="122"/>
      <c r="B46486" s="122"/>
      <c r="E46486" s="122"/>
    </row>
    <row r="46487" spans="1:5" ht="16.5">
      <c r="A46487" s="122"/>
      <c r="B46487" s="122"/>
      <c r="E46487" s="122"/>
    </row>
    <row r="46488" spans="1:5" ht="16.5">
      <c r="A46488" s="122"/>
      <c r="B46488" s="122"/>
      <c r="E46488" s="122"/>
    </row>
    <row r="46489" spans="1:5" ht="16.5">
      <c r="A46489" s="122"/>
      <c r="B46489" s="122"/>
      <c r="E46489" s="122"/>
    </row>
    <row r="46490" spans="1:5" ht="16.5">
      <c r="A46490" s="122"/>
      <c r="B46490" s="122"/>
      <c r="E46490" s="122"/>
    </row>
    <row r="46491" spans="1:5" ht="16.5">
      <c r="A46491" s="122"/>
      <c r="B46491" s="122"/>
      <c r="E46491" s="122"/>
    </row>
    <row r="46492" spans="1:5" ht="16.5">
      <c r="A46492" s="122"/>
      <c r="B46492" s="122"/>
      <c r="E46492" s="122"/>
    </row>
    <row r="46493" spans="1:5" ht="16.5">
      <c r="A46493" s="122"/>
      <c r="B46493" s="122"/>
      <c r="E46493" s="122"/>
    </row>
    <row r="46494" spans="1:5" ht="16.5">
      <c r="A46494" s="122"/>
      <c r="B46494" s="122"/>
      <c r="E46494" s="122"/>
    </row>
    <row r="46495" spans="1:5" ht="16.5">
      <c r="A46495" s="122"/>
      <c r="B46495" s="122"/>
      <c r="E46495" s="122"/>
    </row>
    <row r="46496" spans="1:5" ht="16.5">
      <c r="A46496" s="122"/>
      <c r="B46496" s="122"/>
      <c r="E46496" s="122"/>
    </row>
    <row r="46497" spans="1:5" ht="16.5">
      <c r="A46497" s="122"/>
      <c r="B46497" s="122"/>
      <c r="E46497" s="122"/>
    </row>
    <row r="46498" spans="1:5" ht="16.5">
      <c r="A46498" s="122"/>
      <c r="B46498" s="122"/>
      <c r="E46498" s="122"/>
    </row>
    <row r="46499" spans="1:5" ht="16.5">
      <c r="A46499" s="122"/>
      <c r="B46499" s="122"/>
      <c r="E46499" s="122"/>
    </row>
    <row r="46500" spans="1:5" ht="16.5">
      <c r="A46500" s="122"/>
      <c r="B46500" s="122"/>
      <c r="E46500" s="122"/>
    </row>
    <row r="46501" spans="1:5" ht="16.5">
      <c r="A46501" s="122"/>
      <c r="B46501" s="122"/>
      <c r="E46501" s="122"/>
    </row>
    <row r="46502" spans="1:5" ht="16.5">
      <c r="A46502" s="122"/>
      <c r="B46502" s="122"/>
      <c r="E46502" s="122"/>
    </row>
    <row r="46503" spans="1:5" ht="16.5">
      <c r="A46503" s="122"/>
      <c r="B46503" s="122"/>
      <c r="E46503" s="122"/>
    </row>
    <row r="46504" spans="1:5" ht="16.5">
      <c r="A46504" s="122"/>
      <c r="B46504" s="122"/>
      <c r="E46504" s="122"/>
    </row>
    <row r="46505" spans="1:5" ht="16.5">
      <c r="A46505" s="122"/>
      <c r="B46505" s="122"/>
      <c r="E46505" s="122"/>
    </row>
    <row r="46506" spans="1:5" ht="16.5">
      <c r="A46506" s="122"/>
      <c r="B46506" s="122"/>
      <c r="E46506" s="122"/>
    </row>
    <row r="46507" spans="1:5" ht="16.5">
      <c r="A46507" s="122"/>
      <c r="B46507" s="122"/>
      <c r="E46507" s="122"/>
    </row>
    <row r="46508" spans="1:5" ht="16.5">
      <c r="A46508" s="122"/>
      <c r="B46508" s="122"/>
      <c r="E46508" s="122"/>
    </row>
    <row r="46509" spans="1:5" ht="16.5">
      <c r="A46509" s="122"/>
      <c r="B46509" s="122"/>
      <c r="E46509" s="122"/>
    </row>
    <row r="46510" spans="1:5" ht="16.5">
      <c r="A46510" s="122"/>
      <c r="B46510" s="122"/>
      <c r="E46510" s="122"/>
    </row>
    <row r="46511" spans="1:5" ht="16.5">
      <c r="A46511" s="122"/>
      <c r="B46511" s="122"/>
      <c r="E46511" s="122"/>
    </row>
    <row r="46512" spans="1:5" ht="16.5">
      <c r="A46512" s="122"/>
      <c r="B46512" s="122"/>
      <c r="E46512" s="122"/>
    </row>
    <row r="46513" spans="1:5" ht="16.5">
      <c r="A46513" s="122"/>
      <c r="B46513" s="122"/>
      <c r="E46513" s="122"/>
    </row>
    <row r="46514" spans="1:5" ht="16.5">
      <c r="A46514" s="122"/>
      <c r="B46514" s="122"/>
      <c r="E46514" s="122"/>
    </row>
    <row r="46515" spans="1:5" ht="16.5">
      <c r="A46515" s="122"/>
      <c r="B46515" s="122"/>
      <c r="E46515" s="122"/>
    </row>
    <row r="46516" spans="1:5" ht="16.5">
      <c r="A46516" s="122"/>
      <c r="B46516" s="122"/>
      <c r="E46516" s="122"/>
    </row>
    <row r="46517" spans="1:5" ht="16.5">
      <c r="A46517" s="122"/>
      <c r="B46517" s="122"/>
      <c r="E46517" s="122"/>
    </row>
    <row r="46518" spans="1:5" ht="16.5">
      <c r="A46518" s="122"/>
      <c r="B46518" s="122"/>
      <c r="E46518" s="122"/>
    </row>
    <row r="46519" spans="1:5" ht="16.5">
      <c r="A46519" s="122"/>
      <c r="B46519" s="122"/>
      <c r="E46519" s="122"/>
    </row>
    <row r="46520" spans="1:5" ht="16.5">
      <c r="A46520" s="122"/>
      <c r="B46520" s="122"/>
      <c r="E46520" s="122"/>
    </row>
    <row r="46521" spans="1:5" ht="16.5">
      <c r="A46521" s="122"/>
      <c r="B46521" s="122"/>
      <c r="E46521" s="122"/>
    </row>
    <row r="46522" spans="1:5" ht="16.5">
      <c r="A46522" s="122"/>
      <c r="B46522" s="122"/>
      <c r="E46522" s="122"/>
    </row>
    <row r="46523" spans="1:5" ht="16.5">
      <c r="A46523" s="122"/>
      <c r="B46523" s="122"/>
      <c r="E46523" s="122"/>
    </row>
    <row r="46524" spans="1:5" ht="16.5">
      <c r="A46524" s="122"/>
      <c r="B46524" s="122"/>
      <c r="E46524" s="122"/>
    </row>
    <row r="46525" spans="1:5" ht="16.5">
      <c r="A46525" s="122"/>
      <c r="B46525" s="122"/>
      <c r="E46525" s="122"/>
    </row>
    <row r="46526" spans="1:5" ht="16.5">
      <c r="A46526" s="122"/>
      <c r="B46526" s="122"/>
      <c r="E46526" s="122"/>
    </row>
    <row r="46527" spans="1:5" ht="16.5">
      <c r="A46527" s="122"/>
      <c r="B46527" s="122"/>
      <c r="E46527" s="122"/>
    </row>
    <row r="46528" spans="1:5" ht="16.5">
      <c r="A46528" s="122"/>
      <c r="B46528" s="122"/>
      <c r="E46528" s="122"/>
    </row>
    <row r="46529" spans="1:5" ht="16.5">
      <c r="A46529" s="122"/>
      <c r="B46529" s="122"/>
      <c r="E46529" s="122"/>
    </row>
    <row r="46530" spans="1:5" ht="16.5">
      <c r="A46530" s="122"/>
      <c r="B46530" s="122"/>
      <c r="E46530" s="122"/>
    </row>
    <row r="46531" spans="1:5" ht="16.5">
      <c r="A46531" s="122"/>
      <c r="B46531" s="122"/>
      <c r="E46531" s="122"/>
    </row>
    <row r="46532" spans="1:5" ht="16.5">
      <c r="A46532" s="122"/>
      <c r="B46532" s="122"/>
      <c r="E46532" s="122"/>
    </row>
    <row r="46533" spans="1:5" ht="16.5">
      <c r="A46533" s="122"/>
      <c r="B46533" s="122"/>
      <c r="E46533" s="122"/>
    </row>
    <row r="46534" spans="1:5" ht="16.5">
      <c r="A46534" s="122"/>
      <c r="B46534" s="122"/>
      <c r="E46534" s="122"/>
    </row>
    <row r="46535" spans="1:5" ht="16.5">
      <c r="A46535" s="122"/>
      <c r="B46535" s="122"/>
      <c r="E46535" s="122"/>
    </row>
    <row r="46536" spans="1:5" ht="16.5">
      <c r="A46536" s="122"/>
      <c r="B46536" s="122"/>
      <c r="E46536" s="122"/>
    </row>
    <row r="46537" spans="1:5" ht="16.5">
      <c r="A46537" s="122"/>
      <c r="B46537" s="122"/>
      <c r="E46537" s="122"/>
    </row>
    <row r="46538" spans="1:5" ht="16.5">
      <c r="A46538" s="122"/>
      <c r="B46538" s="122"/>
      <c r="E46538" s="122"/>
    </row>
    <row r="46539" spans="1:5" ht="16.5">
      <c r="A46539" s="122"/>
      <c r="B46539" s="122"/>
      <c r="E46539" s="122"/>
    </row>
    <row r="46540" spans="1:5" ht="16.5">
      <c r="A46540" s="122"/>
      <c r="B46540" s="122"/>
      <c r="E46540" s="122"/>
    </row>
    <row r="46541" spans="1:5" ht="16.5">
      <c r="A46541" s="122"/>
      <c r="B46541" s="122"/>
      <c r="E46541" s="122"/>
    </row>
    <row r="46542" spans="1:5" ht="16.5">
      <c r="A46542" s="122"/>
      <c r="B46542" s="122"/>
      <c r="E46542" s="122"/>
    </row>
    <row r="46543" spans="1:5" ht="16.5">
      <c r="A46543" s="122"/>
      <c r="B46543" s="122"/>
      <c r="E46543" s="122"/>
    </row>
    <row r="46544" spans="1:5" ht="16.5">
      <c r="A46544" s="122"/>
      <c r="B46544" s="122"/>
      <c r="E46544" s="122"/>
    </row>
    <row r="46545" spans="1:5" ht="16.5">
      <c r="A46545" s="122"/>
      <c r="B46545" s="122"/>
      <c r="E46545" s="122"/>
    </row>
    <row r="46546" spans="1:5" ht="16.5">
      <c r="A46546" s="122"/>
      <c r="B46546" s="122"/>
      <c r="E46546" s="122"/>
    </row>
    <row r="46547" spans="1:5" ht="16.5">
      <c r="A46547" s="122"/>
      <c r="B46547" s="122"/>
      <c r="E46547" s="122"/>
    </row>
    <row r="46548" spans="1:5" ht="16.5">
      <c r="A46548" s="122"/>
      <c r="B46548" s="122"/>
      <c r="E46548" s="122"/>
    </row>
    <row r="46549" spans="1:5" ht="16.5">
      <c r="A46549" s="122"/>
      <c r="B46549" s="122"/>
      <c r="E46549" s="122"/>
    </row>
    <row r="46550" spans="1:5" ht="16.5">
      <c r="A46550" s="122"/>
      <c r="B46550" s="122"/>
      <c r="E46550" s="122"/>
    </row>
    <row r="46551" spans="1:5" ht="16.5">
      <c r="A46551" s="122"/>
      <c r="B46551" s="122"/>
      <c r="E46551" s="122"/>
    </row>
    <row r="46552" spans="1:5" ht="16.5">
      <c r="A46552" s="122"/>
      <c r="B46552" s="122"/>
      <c r="E46552" s="122"/>
    </row>
    <row r="46553" spans="1:5" ht="16.5">
      <c r="A46553" s="122"/>
      <c r="B46553" s="122"/>
      <c r="E46553" s="122"/>
    </row>
    <row r="46554" spans="1:5" ht="16.5">
      <c r="A46554" s="122"/>
      <c r="B46554" s="122"/>
      <c r="E46554" s="122"/>
    </row>
    <row r="46555" spans="1:5" ht="16.5">
      <c r="A46555" s="122"/>
      <c r="B46555" s="122"/>
      <c r="E46555" s="122"/>
    </row>
    <row r="46556" spans="1:5" ht="16.5">
      <c r="A46556" s="122"/>
      <c r="B46556" s="122"/>
      <c r="E46556" s="122"/>
    </row>
    <row r="46557" spans="1:5" ht="16.5">
      <c r="A46557" s="122"/>
      <c r="B46557" s="122"/>
      <c r="E46557" s="122"/>
    </row>
    <row r="46558" spans="1:5" ht="16.5">
      <c r="A46558" s="122"/>
      <c r="B46558" s="122"/>
      <c r="E46558" s="122"/>
    </row>
    <row r="46559" spans="1:5" ht="16.5">
      <c r="A46559" s="122"/>
      <c r="B46559" s="122"/>
      <c r="E46559" s="122"/>
    </row>
    <row r="46560" spans="1:5" ht="16.5">
      <c r="A46560" s="122"/>
      <c r="B46560" s="122"/>
      <c r="E46560" s="122"/>
    </row>
    <row r="46561" spans="1:5" ht="16.5">
      <c r="A46561" s="122"/>
      <c r="B46561" s="122"/>
      <c r="E46561" s="122"/>
    </row>
    <row r="46562" spans="1:5" ht="16.5">
      <c r="A46562" s="122"/>
      <c r="B46562" s="122"/>
      <c r="E46562" s="122"/>
    </row>
    <row r="46563" spans="1:5" ht="16.5">
      <c r="A46563" s="122"/>
      <c r="B46563" s="122"/>
      <c r="E46563" s="122"/>
    </row>
    <row r="46564" spans="1:5" ht="16.5">
      <c r="A46564" s="122"/>
      <c r="B46564" s="122"/>
      <c r="E46564" s="122"/>
    </row>
    <row r="46565" spans="1:5" ht="16.5">
      <c r="A46565" s="122"/>
      <c r="B46565" s="122"/>
      <c r="E46565" s="122"/>
    </row>
    <row r="46566" spans="1:5" ht="16.5">
      <c r="A46566" s="122"/>
      <c r="B46566" s="122"/>
      <c r="E46566" s="122"/>
    </row>
    <row r="46567" spans="1:5" ht="16.5">
      <c r="A46567" s="122"/>
      <c r="B46567" s="122"/>
      <c r="E46567" s="122"/>
    </row>
    <row r="46568" spans="1:5" ht="16.5">
      <c r="A46568" s="122"/>
      <c r="B46568" s="122"/>
      <c r="E46568" s="122"/>
    </row>
    <row r="46569" spans="1:5" ht="16.5">
      <c r="A46569" s="122"/>
      <c r="B46569" s="122"/>
      <c r="E46569" s="122"/>
    </row>
    <row r="46570" spans="1:5" ht="16.5">
      <c r="A46570" s="122"/>
      <c r="B46570" s="122"/>
      <c r="E46570" s="122"/>
    </row>
    <row r="46571" spans="1:5" ht="16.5">
      <c r="A46571" s="122"/>
      <c r="B46571" s="122"/>
      <c r="E46571" s="122"/>
    </row>
    <row r="46572" spans="1:5" ht="16.5">
      <c r="A46572" s="122"/>
      <c r="B46572" s="122"/>
      <c r="E46572" s="122"/>
    </row>
    <row r="46573" spans="1:5" ht="16.5">
      <c r="A46573" s="122"/>
      <c r="B46573" s="122"/>
      <c r="E46573" s="122"/>
    </row>
    <row r="46574" spans="1:5" ht="16.5">
      <c r="A46574" s="122"/>
      <c r="B46574" s="122"/>
      <c r="E46574" s="122"/>
    </row>
    <row r="46575" spans="1:5" ht="16.5">
      <c r="A46575" s="122"/>
      <c r="B46575" s="122"/>
      <c r="E46575" s="122"/>
    </row>
    <row r="46576" spans="1:5" ht="16.5">
      <c r="A46576" s="122"/>
      <c r="B46576" s="122"/>
      <c r="E46576" s="122"/>
    </row>
    <row r="46577" spans="1:5" ht="16.5">
      <c r="A46577" s="122"/>
      <c r="B46577" s="122"/>
      <c r="E46577" s="122"/>
    </row>
    <row r="46578" spans="1:5" ht="16.5">
      <c r="A46578" s="122"/>
      <c r="B46578" s="122"/>
      <c r="E46578" s="122"/>
    </row>
    <row r="46579" spans="1:5" ht="16.5">
      <c r="A46579" s="122"/>
      <c r="B46579" s="122"/>
      <c r="E46579" s="122"/>
    </row>
    <row r="46580" spans="1:5" ht="16.5">
      <c r="A46580" s="122"/>
      <c r="B46580" s="122"/>
      <c r="E46580" s="122"/>
    </row>
    <row r="46581" spans="1:5" ht="16.5">
      <c r="A46581" s="122"/>
      <c r="B46581" s="122"/>
      <c r="E46581" s="122"/>
    </row>
    <row r="46582" spans="1:5" ht="16.5">
      <c r="A46582" s="122"/>
      <c r="B46582" s="122"/>
      <c r="E46582" s="122"/>
    </row>
    <row r="46583" spans="1:5" ht="16.5">
      <c r="A46583" s="122"/>
      <c r="B46583" s="122"/>
      <c r="E46583" s="122"/>
    </row>
    <row r="46584" spans="1:5" ht="16.5">
      <c r="A46584" s="122"/>
      <c r="B46584" s="122"/>
      <c r="E46584" s="122"/>
    </row>
    <row r="46585" spans="1:5" ht="16.5">
      <c r="A46585" s="122"/>
      <c r="B46585" s="122"/>
      <c r="E46585" s="122"/>
    </row>
    <row r="46586" spans="1:5" ht="16.5">
      <c r="A46586" s="122"/>
      <c r="B46586" s="122"/>
      <c r="E46586" s="122"/>
    </row>
    <row r="46587" spans="1:5" ht="16.5">
      <c r="A46587" s="122"/>
      <c r="B46587" s="122"/>
      <c r="E46587" s="122"/>
    </row>
    <row r="46588" spans="1:5" ht="16.5">
      <c r="A46588" s="122"/>
      <c r="B46588" s="122"/>
      <c r="E46588" s="122"/>
    </row>
    <row r="46589" spans="1:5" ht="16.5">
      <c r="A46589" s="122"/>
      <c r="B46589" s="122"/>
      <c r="E46589" s="122"/>
    </row>
    <row r="46590" spans="1:5" ht="16.5">
      <c r="A46590" s="122"/>
      <c r="B46590" s="122"/>
      <c r="E46590" s="122"/>
    </row>
    <row r="46591" spans="1:5" ht="16.5">
      <c r="A46591" s="122"/>
      <c r="B46591" s="122"/>
      <c r="E46591" s="122"/>
    </row>
    <row r="46592" spans="1:5" ht="16.5">
      <c r="A46592" s="122"/>
      <c r="B46592" s="122"/>
      <c r="E46592" s="122"/>
    </row>
    <row r="46593" spans="1:5" ht="16.5">
      <c r="A46593" s="122"/>
      <c r="B46593" s="122"/>
      <c r="E46593" s="122"/>
    </row>
    <row r="46594" spans="1:5" ht="16.5">
      <c r="A46594" s="122"/>
      <c r="B46594" s="122"/>
      <c r="E46594" s="122"/>
    </row>
    <row r="46595" spans="1:5" ht="16.5">
      <c r="A46595" s="122"/>
      <c r="B46595" s="122"/>
      <c r="E46595" s="122"/>
    </row>
    <row r="46596" spans="1:5" ht="16.5">
      <c r="A46596" s="122"/>
      <c r="B46596" s="122"/>
      <c r="E46596" s="122"/>
    </row>
    <row r="46597" spans="1:5" ht="16.5">
      <c r="A46597" s="122"/>
      <c r="B46597" s="122"/>
      <c r="E46597" s="122"/>
    </row>
    <row r="46598" spans="1:5" ht="16.5">
      <c r="A46598" s="122"/>
      <c r="B46598" s="122"/>
      <c r="E46598" s="122"/>
    </row>
    <row r="46599" spans="1:5" ht="16.5">
      <c r="A46599" s="122"/>
      <c r="B46599" s="122"/>
      <c r="E46599" s="122"/>
    </row>
    <row r="46600" spans="1:5" ht="16.5">
      <c r="A46600" s="122"/>
      <c r="B46600" s="122"/>
      <c r="E46600" s="122"/>
    </row>
    <row r="46601" spans="1:5" ht="16.5">
      <c r="A46601" s="122"/>
      <c r="B46601" s="122"/>
      <c r="E46601" s="122"/>
    </row>
    <row r="46602" spans="1:5" ht="16.5">
      <c r="A46602" s="122"/>
      <c r="B46602" s="122"/>
      <c r="E46602" s="122"/>
    </row>
    <row r="46603" spans="1:5" ht="16.5">
      <c r="A46603" s="122"/>
      <c r="B46603" s="122"/>
      <c r="E46603" s="122"/>
    </row>
    <row r="46604" spans="1:5" ht="16.5">
      <c r="A46604" s="122"/>
      <c r="B46604" s="122"/>
      <c r="E46604" s="122"/>
    </row>
    <row r="46605" spans="1:5" ht="16.5">
      <c r="A46605" s="122"/>
      <c r="B46605" s="122"/>
      <c r="E46605" s="122"/>
    </row>
    <row r="46606" spans="1:5" ht="16.5">
      <c r="A46606" s="122"/>
      <c r="B46606" s="122"/>
      <c r="E46606" s="122"/>
    </row>
    <row r="46607" spans="1:5" ht="16.5">
      <c r="A46607" s="122"/>
      <c r="B46607" s="122"/>
      <c r="E46607" s="122"/>
    </row>
    <row r="46608" spans="1:5" ht="16.5">
      <c r="A46608" s="122"/>
      <c r="B46608" s="122"/>
      <c r="E46608" s="122"/>
    </row>
    <row r="46609" spans="1:5" ht="16.5">
      <c r="A46609" s="122"/>
      <c r="B46609" s="122"/>
      <c r="E46609" s="122"/>
    </row>
    <row r="46610" spans="1:5" ht="16.5">
      <c r="A46610" s="122"/>
      <c r="B46610" s="122"/>
      <c r="E46610" s="122"/>
    </row>
    <row r="46611" spans="1:5" ht="16.5">
      <c r="A46611" s="122"/>
      <c r="B46611" s="122"/>
      <c r="E46611" s="122"/>
    </row>
    <row r="46612" spans="1:5" ht="16.5">
      <c r="A46612" s="122"/>
      <c r="B46612" s="122"/>
      <c r="E46612" s="122"/>
    </row>
    <row r="46613" spans="1:5" ht="16.5">
      <c r="A46613" s="122"/>
      <c r="B46613" s="122"/>
      <c r="E46613" s="122"/>
    </row>
    <row r="46614" spans="1:5" ht="16.5">
      <c r="A46614" s="122"/>
      <c r="B46614" s="122"/>
      <c r="E46614" s="122"/>
    </row>
    <row r="46615" spans="1:5" ht="16.5">
      <c r="A46615" s="122"/>
      <c r="B46615" s="122"/>
      <c r="E46615" s="122"/>
    </row>
    <row r="46616" spans="1:5" ht="16.5">
      <c r="A46616" s="122"/>
      <c r="B46616" s="122"/>
      <c r="E46616" s="122"/>
    </row>
    <row r="46617" spans="1:5" ht="16.5">
      <c r="A46617" s="122"/>
      <c r="B46617" s="122"/>
      <c r="E46617" s="122"/>
    </row>
    <row r="46618" spans="1:5" ht="16.5">
      <c r="A46618" s="122"/>
      <c r="B46618" s="122"/>
      <c r="E46618" s="122"/>
    </row>
    <row r="46619" spans="1:5" ht="16.5">
      <c r="A46619" s="122"/>
      <c r="B46619" s="122"/>
      <c r="E46619" s="122"/>
    </row>
    <row r="46620" spans="1:5" ht="16.5">
      <c r="A46620" s="122"/>
      <c r="B46620" s="122"/>
      <c r="E46620" s="122"/>
    </row>
    <row r="46621" spans="1:5" ht="16.5">
      <c r="A46621" s="122"/>
      <c r="B46621" s="122"/>
      <c r="E46621" s="122"/>
    </row>
    <row r="46622" spans="1:5" ht="16.5">
      <c r="A46622" s="122"/>
      <c r="B46622" s="122"/>
      <c r="E46622" s="122"/>
    </row>
    <row r="46623" spans="1:5" ht="16.5">
      <c r="A46623" s="122"/>
      <c r="B46623" s="122"/>
      <c r="E46623" s="122"/>
    </row>
    <row r="46624" spans="1:5" ht="16.5">
      <c r="A46624" s="122"/>
      <c r="B46624" s="122"/>
      <c r="E46624" s="122"/>
    </row>
    <row r="46625" spans="1:5" ht="16.5">
      <c r="A46625" s="122"/>
      <c r="B46625" s="122"/>
      <c r="E46625" s="122"/>
    </row>
    <row r="46626" spans="1:5" ht="16.5">
      <c r="A46626" s="122"/>
      <c r="B46626" s="122"/>
      <c r="E46626" s="122"/>
    </row>
    <row r="46627" spans="1:5" ht="16.5">
      <c r="A46627" s="122"/>
      <c r="B46627" s="122"/>
      <c r="E46627" s="122"/>
    </row>
    <row r="46628" spans="1:5" ht="16.5">
      <c r="A46628" s="122"/>
      <c r="B46628" s="122"/>
      <c r="E46628" s="122"/>
    </row>
    <row r="46629" spans="1:5" ht="16.5">
      <c r="A46629" s="122"/>
      <c r="B46629" s="122"/>
      <c r="E46629" s="122"/>
    </row>
    <row r="46630" spans="1:5" ht="16.5">
      <c r="A46630" s="122"/>
      <c r="B46630" s="122"/>
      <c r="E46630" s="122"/>
    </row>
    <row r="46631" spans="1:5" ht="16.5">
      <c r="A46631" s="122"/>
      <c r="B46631" s="122"/>
      <c r="E46631" s="122"/>
    </row>
    <row r="46632" spans="1:5" ht="16.5">
      <c r="A46632" s="122"/>
      <c r="B46632" s="122"/>
      <c r="E46632" s="122"/>
    </row>
    <row r="46633" spans="1:5" ht="16.5">
      <c r="A46633" s="122"/>
      <c r="B46633" s="122"/>
      <c r="E46633" s="122"/>
    </row>
    <row r="46634" spans="1:5" ht="16.5">
      <c r="A46634" s="122"/>
      <c r="B46634" s="122"/>
      <c r="E46634" s="122"/>
    </row>
    <row r="46635" spans="1:5" ht="16.5">
      <c r="A46635" s="122"/>
      <c r="B46635" s="122"/>
      <c r="E46635" s="122"/>
    </row>
    <row r="46636" spans="1:5" ht="16.5">
      <c r="A46636" s="122"/>
      <c r="B46636" s="122"/>
      <c r="E46636" s="122"/>
    </row>
    <row r="46637" spans="1:5" ht="16.5">
      <c r="A46637" s="122"/>
      <c r="B46637" s="122"/>
      <c r="E46637" s="122"/>
    </row>
    <row r="46638" spans="1:5" ht="16.5">
      <c r="A46638" s="122"/>
      <c r="B46638" s="122"/>
      <c r="E46638" s="122"/>
    </row>
    <row r="46639" spans="1:5" ht="16.5">
      <c r="A46639" s="122"/>
      <c r="B46639" s="122"/>
      <c r="E46639" s="122"/>
    </row>
    <row r="46640" spans="1:5" ht="16.5">
      <c r="A46640" s="122"/>
      <c r="B46640" s="122"/>
      <c r="E46640" s="122"/>
    </row>
    <row r="46641" spans="1:5" ht="16.5">
      <c r="A46641" s="122"/>
      <c r="B46641" s="122"/>
      <c r="E46641" s="122"/>
    </row>
    <row r="46642" spans="1:5" ht="16.5">
      <c r="A46642" s="122"/>
      <c r="B46642" s="122"/>
      <c r="E46642" s="122"/>
    </row>
    <row r="46643" spans="1:5" ht="16.5">
      <c r="A46643" s="122"/>
      <c r="B46643" s="122"/>
      <c r="E46643" s="122"/>
    </row>
    <row r="46644" spans="1:5" ht="16.5">
      <c r="A46644" s="122"/>
      <c r="B46644" s="122"/>
      <c r="E46644" s="122"/>
    </row>
    <row r="46645" spans="1:5" ht="16.5">
      <c r="A46645" s="122"/>
      <c r="B46645" s="122"/>
      <c r="E46645" s="122"/>
    </row>
    <row r="46646" spans="1:5" ht="16.5">
      <c r="A46646" s="122"/>
      <c r="B46646" s="122"/>
      <c r="E46646" s="122"/>
    </row>
    <row r="46647" spans="1:5" ht="16.5">
      <c r="A46647" s="122"/>
      <c r="B46647" s="122"/>
      <c r="E46647" s="122"/>
    </row>
    <row r="46648" spans="1:5" ht="16.5">
      <c r="A46648" s="122"/>
      <c r="B46648" s="122"/>
      <c r="E46648" s="122"/>
    </row>
    <row r="46649" spans="1:5" ht="16.5">
      <c r="A46649" s="122"/>
      <c r="B46649" s="122"/>
      <c r="E46649" s="122"/>
    </row>
    <row r="46650" spans="1:5" ht="16.5">
      <c r="A46650" s="122"/>
      <c r="B46650" s="122"/>
      <c r="E46650" s="122"/>
    </row>
    <row r="46651" spans="1:5" ht="16.5">
      <c r="A46651" s="122"/>
      <c r="B46651" s="122"/>
      <c r="E46651" s="122"/>
    </row>
    <row r="46652" spans="1:5" ht="16.5">
      <c r="A46652" s="122"/>
      <c r="B46652" s="122"/>
      <c r="E46652" s="122"/>
    </row>
    <row r="46653" spans="1:5" ht="16.5">
      <c r="A46653" s="122"/>
      <c r="B46653" s="122"/>
      <c r="E46653" s="122"/>
    </row>
    <row r="46654" spans="1:5" ht="16.5">
      <c r="A46654" s="122"/>
      <c r="B46654" s="122"/>
      <c r="E46654" s="122"/>
    </row>
    <row r="46655" spans="1:5" ht="16.5">
      <c r="A46655" s="122"/>
      <c r="B46655" s="122"/>
      <c r="E46655" s="122"/>
    </row>
    <row r="46656" spans="1:5" ht="16.5">
      <c r="A46656" s="122"/>
      <c r="B46656" s="122"/>
      <c r="E46656" s="122"/>
    </row>
    <row r="46657" spans="1:5" ht="16.5">
      <c r="A46657" s="122"/>
      <c r="B46657" s="122"/>
      <c r="E46657" s="122"/>
    </row>
    <row r="46658" spans="1:5" ht="16.5">
      <c r="A46658" s="122"/>
      <c r="B46658" s="122"/>
      <c r="E46658" s="122"/>
    </row>
    <row r="46659" spans="1:5" ht="16.5">
      <c r="A46659" s="122"/>
      <c r="B46659" s="122"/>
      <c r="E46659" s="122"/>
    </row>
    <row r="46660" spans="1:5" ht="16.5">
      <c r="A46660" s="122"/>
      <c r="B46660" s="122"/>
      <c r="E46660" s="122"/>
    </row>
    <row r="46661" spans="1:5" ht="16.5">
      <c r="A46661" s="122"/>
      <c r="B46661" s="122"/>
      <c r="E46661" s="122"/>
    </row>
    <row r="46662" spans="1:5" ht="16.5">
      <c r="A46662" s="122"/>
      <c r="B46662" s="122"/>
      <c r="E46662" s="122"/>
    </row>
    <row r="46663" spans="1:5" ht="16.5">
      <c r="A46663" s="122"/>
      <c r="B46663" s="122"/>
      <c r="E46663" s="122"/>
    </row>
    <row r="46664" spans="1:5" ht="16.5">
      <c r="A46664" s="122"/>
      <c r="B46664" s="122"/>
      <c r="E46664" s="122"/>
    </row>
    <row r="46665" spans="1:5" ht="16.5">
      <c r="A46665" s="122"/>
      <c r="B46665" s="122"/>
      <c r="E46665" s="122"/>
    </row>
    <row r="46666" spans="1:5" ht="16.5">
      <c r="A46666" s="122"/>
      <c r="B46666" s="122"/>
      <c r="E46666" s="122"/>
    </row>
    <row r="46667" spans="1:5" ht="16.5">
      <c r="A46667" s="122"/>
      <c r="B46667" s="122"/>
      <c r="E46667" s="122"/>
    </row>
    <row r="46668" spans="1:5" ht="16.5">
      <c r="A46668" s="122"/>
      <c r="B46668" s="122"/>
      <c r="E46668" s="122"/>
    </row>
    <row r="46669" spans="1:5" ht="16.5">
      <c r="A46669" s="122"/>
      <c r="B46669" s="122"/>
      <c r="E46669" s="122"/>
    </row>
    <row r="46670" spans="1:5" ht="16.5">
      <c r="A46670" s="122"/>
      <c r="B46670" s="122"/>
      <c r="E46670" s="122"/>
    </row>
    <row r="46671" spans="1:5" ht="16.5">
      <c r="A46671" s="122"/>
      <c r="B46671" s="122"/>
      <c r="E46671" s="122"/>
    </row>
    <row r="46672" spans="1:5" ht="16.5">
      <c r="A46672" s="122"/>
      <c r="B46672" s="122"/>
      <c r="E46672" s="122"/>
    </row>
    <row r="46673" spans="1:5" ht="16.5">
      <c r="A46673" s="122"/>
      <c r="B46673" s="122"/>
      <c r="E46673" s="122"/>
    </row>
    <row r="46674" spans="1:5" ht="16.5">
      <c r="A46674" s="122"/>
      <c r="B46674" s="122"/>
      <c r="E46674" s="122"/>
    </row>
    <row r="46675" spans="1:5" ht="16.5">
      <c r="A46675" s="122"/>
      <c r="B46675" s="122"/>
      <c r="E46675" s="122"/>
    </row>
    <row r="46676" spans="1:5" ht="16.5">
      <c r="A46676" s="122"/>
      <c r="B46676" s="122"/>
      <c r="E46676" s="122"/>
    </row>
    <row r="46677" spans="1:5" ht="16.5">
      <c r="A46677" s="122"/>
      <c r="B46677" s="122"/>
      <c r="E46677" s="122"/>
    </row>
    <row r="46678" spans="1:5" ht="16.5">
      <c r="A46678" s="122"/>
      <c r="B46678" s="122"/>
      <c r="E46678" s="122"/>
    </row>
    <row r="46679" spans="1:5" ht="16.5">
      <c r="A46679" s="122"/>
      <c r="B46679" s="122"/>
      <c r="E46679" s="122"/>
    </row>
    <row r="46680" spans="1:5" ht="16.5">
      <c r="A46680" s="122"/>
      <c r="B46680" s="122"/>
      <c r="E46680" s="122"/>
    </row>
    <row r="46681" spans="1:5" ht="16.5">
      <c r="A46681" s="122"/>
      <c r="B46681" s="122"/>
      <c r="E46681" s="122"/>
    </row>
    <row r="46682" spans="1:5" ht="16.5">
      <c r="A46682" s="122"/>
      <c r="B46682" s="122"/>
      <c r="E46682" s="122"/>
    </row>
    <row r="46683" spans="1:5" ht="16.5">
      <c r="A46683" s="122"/>
      <c r="B46683" s="122"/>
      <c r="E46683" s="122"/>
    </row>
    <row r="46684" spans="1:5" ht="16.5">
      <c r="A46684" s="122"/>
      <c r="B46684" s="122"/>
      <c r="E46684" s="122"/>
    </row>
    <row r="46685" spans="1:5" ht="16.5">
      <c r="A46685" s="122"/>
      <c r="B46685" s="122"/>
      <c r="E46685" s="122"/>
    </row>
    <row r="46686" spans="1:5" ht="16.5">
      <c r="A46686" s="122"/>
      <c r="B46686" s="122"/>
      <c r="E46686" s="122"/>
    </row>
    <row r="46687" spans="1:5" ht="16.5">
      <c r="A46687" s="122"/>
      <c r="B46687" s="122"/>
      <c r="E46687" s="122"/>
    </row>
    <row r="46688" spans="1:5" ht="16.5">
      <c r="A46688" s="122"/>
      <c r="B46688" s="122"/>
      <c r="E46688" s="122"/>
    </row>
    <row r="46689" spans="1:5" ht="16.5">
      <c r="A46689" s="122"/>
      <c r="B46689" s="122"/>
      <c r="E46689" s="122"/>
    </row>
    <row r="46690" spans="1:5" ht="16.5">
      <c r="A46690" s="122"/>
      <c r="B46690" s="122"/>
      <c r="E46690" s="122"/>
    </row>
    <row r="46691" spans="1:5" ht="16.5">
      <c r="A46691" s="122"/>
      <c r="B46691" s="122"/>
      <c r="E46691" s="122"/>
    </row>
    <row r="46692" spans="1:5" ht="16.5">
      <c r="A46692" s="122"/>
      <c r="B46692" s="122"/>
      <c r="E46692" s="122"/>
    </row>
    <row r="46693" spans="1:5" ht="16.5">
      <c r="A46693" s="122"/>
      <c r="B46693" s="122"/>
      <c r="E46693" s="122"/>
    </row>
    <row r="46694" spans="1:5" ht="16.5">
      <c r="A46694" s="122"/>
      <c r="B46694" s="122"/>
      <c r="E46694" s="122"/>
    </row>
    <row r="46695" spans="1:5" ht="16.5">
      <c r="A46695" s="122"/>
      <c r="B46695" s="122"/>
      <c r="E46695" s="122"/>
    </row>
    <row r="46696" spans="1:5" ht="16.5">
      <c r="A46696" s="122"/>
      <c r="B46696" s="122"/>
      <c r="E46696" s="122"/>
    </row>
    <row r="46697" spans="1:5" ht="16.5">
      <c r="A46697" s="122"/>
      <c r="B46697" s="122"/>
      <c r="E46697" s="122"/>
    </row>
    <row r="46698" spans="1:5" ht="16.5">
      <c r="A46698" s="122"/>
      <c r="B46698" s="122"/>
      <c r="E46698" s="122"/>
    </row>
    <row r="46699" spans="1:5" ht="16.5">
      <c r="A46699" s="122"/>
      <c r="B46699" s="122"/>
      <c r="E46699" s="122"/>
    </row>
    <row r="46700" spans="1:5" ht="16.5">
      <c r="A46700" s="122"/>
      <c r="B46700" s="122"/>
      <c r="E46700" s="122"/>
    </row>
    <row r="46701" spans="1:5" ht="16.5">
      <c r="A46701" s="122"/>
      <c r="B46701" s="122"/>
      <c r="E46701" s="122"/>
    </row>
    <row r="46702" spans="1:5" ht="16.5">
      <c r="A46702" s="122"/>
      <c r="B46702" s="122"/>
      <c r="E46702" s="122"/>
    </row>
    <row r="46703" spans="1:5" ht="16.5">
      <c r="A46703" s="122"/>
      <c r="B46703" s="122"/>
      <c r="E46703" s="122"/>
    </row>
    <row r="46704" spans="1:5" ht="16.5">
      <c r="A46704" s="122"/>
      <c r="B46704" s="122"/>
      <c r="E46704" s="122"/>
    </row>
    <row r="46705" spans="1:5" ht="16.5">
      <c r="A46705" s="122"/>
      <c r="B46705" s="122"/>
      <c r="E46705" s="122"/>
    </row>
    <row r="46706" spans="1:5" ht="16.5">
      <c r="A46706" s="122"/>
      <c r="B46706" s="122"/>
      <c r="E46706" s="122"/>
    </row>
    <row r="46707" spans="1:5" ht="16.5">
      <c r="A46707" s="122"/>
      <c r="B46707" s="122"/>
      <c r="E46707" s="122"/>
    </row>
    <row r="46708" spans="1:5" ht="16.5">
      <c r="A46708" s="122"/>
      <c r="B46708" s="122"/>
      <c r="E46708" s="122"/>
    </row>
    <row r="46709" spans="1:5" ht="16.5">
      <c r="A46709" s="122"/>
      <c r="B46709" s="122"/>
      <c r="E46709" s="122"/>
    </row>
    <row r="46710" spans="1:5" ht="16.5">
      <c r="A46710" s="122"/>
      <c r="B46710" s="122"/>
      <c r="E46710" s="122"/>
    </row>
    <row r="46711" spans="1:5" ht="16.5">
      <c r="A46711" s="122"/>
      <c r="B46711" s="122"/>
      <c r="E46711" s="122"/>
    </row>
    <row r="46712" spans="1:5" ht="16.5">
      <c r="A46712" s="122"/>
      <c r="B46712" s="122"/>
      <c r="E46712" s="122"/>
    </row>
    <row r="46713" spans="1:5" ht="16.5">
      <c r="A46713" s="122"/>
      <c r="B46713" s="122"/>
      <c r="E46713" s="122"/>
    </row>
    <row r="46714" spans="1:5" ht="16.5">
      <c r="A46714" s="122"/>
      <c r="B46714" s="122"/>
      <c r="E46714" s="122"/>
    </row>
    <row r="46715" spans="1:5" ht="16.5">
      <c r="A46715" s="122"/>
      <c r="B46715" s="122"/>
      <c r="E46715" s="122"/>
    </row>
    <row r="46716" spans="1:5" ht="16.5">
      <c r="A46716" s="122"/>
      <c r="B46716" s="122"/>
      <c r="E46716" s="122"/>
    </row>
    <row r="46717" spans="1:5" ht="16.5">
      <c r="A46717" s="122"/>
      <c r="B46717" s="122"/>
      <c r="E46717" s="122"/>
    </row>
    <row r="46718" spans="1:5" ht="16.5">
      <c r="A46718" s="122"/>
      <c r="B46718" s="122"/>
      <c r="E46718" s="122"/>
    </row>
    <row r="46719" spans="1:5" ht="16.5">
      <c r="A46719" s="122"/>
      <c r="B46719" s="122"/>
      <c r="E46719" s="122"/>
    </row>
    <row r="46720" spans="1:5" ht="16.5">
      <c r="A46720" s="122"/>
      <c r="B46720" s="122"/>
      <c r="E46720" s="122"/>
    </row>
    <row r="46721" spans="1:5" ht="16.5">
      <c r="A46721" s="122"/>
      <c r="B46721" s="122"/>
      <c r="E46721" s="122"/>
    </row>
    <row r="46722" spans="1:5" ht="16.5">
      <c r="A46722" s="122"/>
      <c r="B46722" s="122"/>
      <c r="E46722" s="122"/>
    </row>
    <row r="46723" spans="1:5" ht="16.5">
      <c r="A46723" s="122"/>
      <c r="B46723" s="122"/>
      <c r="E46723" s="122"/>
    </row>
    <row r="46724" spans="1:5" ht="16.5">
      <c r="A46724" s="122"/>
      <c r="B46724" s="122"/>
      <c r="E46724" s="122"/>
    </row>
    <row r="46725" spans="1:5" ht="16.5">
      <c r="A46725" s="122"/>
      <c r="B46725" s="122"/>
      <c r="E46725" s="122"/>
    </row>
    <row r="46726" spans="1:5" ht="16.5">
      <c r="A46726" s="122"/>
      <c r="B46726" s="122"/>
      <c r="E46726" s="122"/>
    </row>
    <row r="46727" spans="1:5" ht="16.5">
      <c r="A46727" s="122"/>
      <c r="B46727" s="122"/>
      <c r="E46727" s="122"/>
    </row>
    <row r="46728" spans="1:5" ht="16.5">
      <c r="A46728" s="122"/>
      <c r="B46728" s="122"/>
      <c r="E46728" s="122"/>
    </row>
    <row r="46729" spans="1:5" ht="16.5">
      <c r="A46729" s="122"/>
      <c r="B46729" s="122"/>
      <c r="E46729" s="122"/>
    </row>
    <row r="46730" spans="1:5" ht="16.5">
      <c r="A46730" s="122"/>
      <c r="B46730" s="122"/>
      <c r="E46730" s="122"/>
    </row>
    <row r="46731" spans="1:5" ht="16.5">
      <c r="A46731" s="122"/>
      <c r="B46731" s="122"/>
      <c r="E46731" s="122"/>
    </row>
    <row r="46732" spans="1:5" ht="16.5">
      <c r="A46732" s="122"/>
      <c r="B46732" s="122"/>
      <c r="E46732" s="122"/>
    </row>
    <row r="46733" spans="1:5" ht="16.5">
      <c r="A46733" s="122"/>
      <c r="B46733" s="122"/>
      <c r="E46733" s="122"/>
    </row>
    <row r="46734" spans="1:5" ht="16.5">
      <c r="A46734" s="122"/>
      <c r="B46734" s="122"/>
      <c r="E46734" s="122"/>
    </row>
    <row r="46735" spans="1:5" ht="16.5">
      <c r="A46735" s="122"/>
      <c r="B46735" s="122"/>
      <c r="E46735" s="122"/>
    </row>
    <row r="46736" spans="1:5" ht="16.5">
      <c r="A46736" s="122"/>
      <c r="B46736" s="122"/>
      <c r="E46736" s="122"/>
    </row>
    <row r="46737" spans="1:5" ht="16.5">
      <c r="A46737" s="122"/>
      <c r="B46737" s="122"/>
      <c r="E46737" s="122"/>
    </row>
    <row r="46738" spans="1:5" ht="16.5">
      <c r="A46738" s="122"/>
      <c r="B46738" s="122"/>
      <c r="E46738" s="122"/>
    </row>
    <row r="46739" spans="1:5" ht="16.5">
      <c r="A46739" s="122"/>
      <c r="B46739" s="122"/>
      <c r="E46739" s="122"/>
    </row>
    <row r="46740" spans="1:5" ht="16.5">
      <c r="A46740" s="122"/>
      <c r="B46740" s="122"/>
      <c r="E46740" s="122"/>
    </row>
    <row r="46741" spans="1:5" ht="16.5">
      <c r="A46741" s="122"/>
      <c r="B46741" s="122"/>
      <c r="E46741" s="122"/>
    </row>
    <row r="46742" spans="1:5" ht="16.5">
      <c r="A46742" s="122"/>
      <c r="B46742" s="122"/>
      <c r="E46742" s="122"/>
    </row>
    <row r="46743" spans="1:5" ht="16.5">
      <c r="A46743" s="122"/>
      <c r="B46743" s="122"/>
      <c r="E46743" s="122"/>
    </row>
    <row r="46744" spans="1:5" ht="16.5">
      <c r="A46744" s="122"/>
      <c r="B46744" s="122"/>
      <c r="E46744" s="122"/>
    </row>
    <row r="46745" spans="1:5" ht="16.5">
      <c r="A46745" s="122"/>
      <c r="B46745" s="122"/>
      <c r="E46745" s="122"/>
    </row>
    <row r="46746" spans="1:5" ht="16.5">
      <c r="A46746" s="122"/>
      <c r="B46746" s="122"/>
      <c r="E46746" s="122"/>
    </row>
    <row r="46747" spans="1:5" ht="16.5">
      <c r="A46747" s="122"/>
      <c r="B46747" s="122"/>
      <c r="E46747" s="122"/>
    </row>
    <row r="46748" spans="1:5" ht="16.5">
      <c r="A46748" s="122"/>
      <c r="B46748" s="122"/>
      <c r="E46748" s="122"/>
    </row>
    <row r="46749" spans="1:5" ht="16.5">
      <c r="A46749" s="122"/>
      <c r="B46749" s="122"/>
      <c r="E46749" s="122"/>
    </row>
    <row r="46750" spans="1:5" ht="16.5">
      <c r="A46750" s="122"/>
      <c r="B46750" s="122"/>
      <c r="E46750" s="122"/>
    </row>
    <row r="46751" spans="1:5" ht="16.5">
      <c r="A46751" s="122"/>
      <c r="B46751" s="122"/>
      <c r="E46751" s="122"/>
    </row>
    <row r="46752" spans="1:5" ht="16.5">
      <c r="A46752" s="122"/>
      <c r="B46752" s="122"/>
      <c r="E46752" s="122"/>
    </row>
    <row r="46753" spans="1:5" ht="16.5">
      <c r="A46753" s="122"/>
      <c r="B46753" s="122"/>
      <c r="E46753" s="122"/>
    </row>
    <row r="46754" spans="1:5" ht="16.5">
      <c r="A46754" s="122"/>
      <c r="B46754" s="122"/>
      <c r="E46754" s="122"/>
    </row>
    <row r="46755" spans="1:5" ht="16.5">
      <c r="A46755" s="122"/>
      <c r="B46755" s="122"/>
      <c r="E46755" s="122"/>
    </row>
    <row r="46756" spans="1:5" ht="16.5">
      <c r="A46756" s="122"/>
      <c r="B46756" s="122"/>
      <c r="E46756" s="122"/>
    </row>
    <row r="46757" spans="1:5" ht="16.5">
      <c r="A46757" s="122"/>
      <c r="B46757" s="122"/>
      <c r="E46757" s="122"/>
    </row>
    <row r="46758" spans="1:5" ht="16.5">
      <c r="A46758" s="122"/>
      <c r="B46758" s="122"/>
      <c r="E46758" s="122"/>
    </row>
    <row r="46759" spans="1:5" ht="16.5">
      <c r="A46759" s="122"/>
      <c r="B46759" s="122"/>
      <c r="E46759" s="122"/>
    </row>
    <row r="46760" spans="1:5" ht="16.5">
      <c r="A46760" s="122"/>
      <c r="B46760" s="122"/>
      <c r="E46760" s="122"/>
    </row>
    <row r="46761" spans="1:5" ht="16.5">
      <c r="A46761" s="122"/>
      <c r="B46761" s="122"/>
      <c r="E46761" s="122"/>
    </row>
    <row r="46762" spans="1:5" ht="16.5">
      <c r="A46762" s="122"/>
      <c r="B46762" s="122"/>
      <c r="E46762" s="122"/>
    </row>
    <row r="46763" spans="1:5" ht="16.5">
      <c r="A46763" s="122"/>
      <c r="B46763" s="122"/>
      <c r="E46763" s="122"/>
    </row>
    <row r="46764" spans="1:5" ht="16.5">
      <c r="A46764" s="122"/>
      <c r="B46764" s="122"/>
      <c r="E46764" s="122"/>
    </row>
    <row r="46765" spans="1:5" ht="16.5">
      <c r="A46765" s="122"/>
      <c r="B46765" s="122"/>
      <c r="E46765" s="122"/>
    </row>
    <row r="46766" spans="1:5" ht="16.5">
      <c r="A46766" s="122"/>
      <c r="B46766" s="122"/>
      <c r="E46766" s="122"/>
    </row>
    <row r="46767" spans="1:5" ht="16.5">
      <c r="A46767" s="122"/>
      <c r="B46767" s="122"/>
      <c r="E46767" s="122"/>
    </row>
    <row r="46768" spans="1:5" ht="16.5">
      <c r="A46768" s="122"/>
      <c r="B46768" s="122"/>
      <c r="E46768" s="122"/>
    </row>
    <row r="46769" spans="1:5" ht="16.5">
      <c r="A46769" s="122"/>
      <c r="B46769" s="122"/>
      <c r="E46769" s="122"/>
    </row>
    <row r="46770" spans="1:5" ht="16.5">
      <c r="A46770" s="122"/>
      <c r="B46770" s="122"/>
      <c r="E46770" s="122"/>
    </row>
    <row r="46771" spans="1:5" ht="16.5">
      <c r="A46771" s="122"/>
      <c r="B46771" s="122"/>
      <c r="E46771" s="122"/>
    </row>
    <row r="46772" spans="1:5" ht="16.5">
      <c r="A46772" s="122"/>
      <c r="B46772" s="122"/>
      <c r="E46772" s="122"/>
    </row>
    <row r="46773" spans="1:5" ht="16.5">
      <c r="A46773" s="122"/>
      <c r="B46773" s="122"/>
      <c r="E46773" s="122"/>
    </row>
    <row r="46774" spans="1:5" ht="16.5">
      <c r="A46774" s="122"/>
      <c r="B46774" s="122"/>
      <c r="E46774" s="122"/>
    </row>
    <row r="46775" spans="1:5" ht="16.5">
      <c r="A46775" s="122"/>
      <c r="B46775" s="122"/>
      <c r="E46775" s="122"/>
    </row>
    <row r="46776" spans="1:5" ht="16.5">
      <c r="A46776" s="122"/>
      <c r="B46776" s="122"/>
      <c r="E46776" s="122"/>
    </row>
    <row r="46777" spans="1:5" ht="16.5">
      <c r="A46777" s="122"/>
      <c r="B46777" s="122"/>
      <c r="E46777" s="122"/>
    </row>
    <row r="46778" spans="1:5" ht="16.5">
      <c r="A46778" s="122"/>
      <c r="B46778" s="122"/>
      <c r="E46778" s="122"/>
    </row>
    <row r="46779" spans="1:5" ht="16.5">
      <c r="A46779" s="122"/>
      <c r="B46779" s="122"/>
      <c r="E46779" s="122"/>
    </row>
    <row r="46780" spans="1:5" ht="16.5">
      <c r="A46780" s="122"/>
      <c r="B46780" s="122"/>
      <c r="E46780" s="122"/>
    </row>
    <row r="46781" spans="1:5" ht="16.5">
      <c r="A46781" s="122"/>
      <c r="B46781" s="122"/>
      <c r="E46781" s="122"/>
    </row>
    <row r="46782" spans="1:5" ht="16.5">
      <c r="A46782" s="122"/>
      <c r="B46782" s="122"/>
      <c r="E46782" s="122"/>
    </row>
    <row r="46783" spans="1:5" ht="16.5">
      <c r="A46783" s="122"/>
      <c r="B46783" s="122"/>
      <c r="E46783" s="122"/>
    </row>
    <row r="46784" spans="1:5" ht="16.5">
      <c r="A46784" s="122"/>
      <c r="B46784" s="122"/>
      <c r="E46784" s="122"/>
    </row>
    <row r="46785" spans="1:5" ht="16.5">
      <c r="A46785" s="122"/>
      <c r="B46785" s="122"/>
      <c r="E46785" s="122"/>
    </row>
    <row r="46786" spans="1:5" ht="16.5">
      <c r="A46786" s="122"/>
      <c r="B46786" s="122"/>
      <c r="E46786" s="122"/>
    </row>
    <row r="46787" spans="1:5" ht="16.5">
      <c r="A46787" s="122"/>
      <c r="B46787" s="122"/>
      <c r="E46787" s="122"/>
    </row>
    <row r="46788" spans="1:5" ht="16.5">
      <c r="A46788" s="122"/>
      <c r="B46788" s="122"/>
      <c r="E46788" s="122"/>
    </row>
    <row r="46789" spans="1:5" ht="16.5">
      <c r="A46789" s="122"/>
      <c r="B46789" s="122"/>
      <c r="E46789" s="122"/>
    </row>
    <row r="46790" spans="1:5" ht="16.5">
      <c r="A46790" s="122"/>
      <c r="B46790" s="122"/>
      <c r="E46790" s="122"/>
    </row>
    <row r="46791" spans="1:5" ht="16.5">
      <c r="A46791" s="122"/>
      <c r="B46791" s="122"/>
      <c r="E46791" s="122"/>
    </row>
    <row r="46792" spans="1:5" ht="16.5">
      <c r="A46792" s="122"/>
      <c r="B46792" s="122"/>
      <c r="E46792" s="122"/>
    </row>
    <row r="46793" spans="1:5" ht="16.5">
      <c r="A46793" s="122"/>
      <c r="B46793" s="122"/>
      <c r="E46793" s="122"/>
    </row>
    <row r="46794" spans="1:5" ht="16.5">
      <c r="A46794" s="122"/>
      <c r="B46794" s="122"/>
      <c r="E46794" s="122"/>
    </row>
    <row r="46795" spans="1:5" ht="16.5">
      <c r="A46795" s="122"/>
      <c r="B46795" s="122"/>
      <c r="E46795" s="122"/>
    </row>
    <row r="46796" spans="1:5" ht="16.5">
      <c r="A46796" s="122"/>
      <c r="B46796" s="122"/>
      <c r="E46796" s="122"/>
    </row>
    <row r="46797" spans="1:5" ht="16.5">
      <c r="A46797" s="122"/>
      <c r="B46797" s="122"/>
      <c r="E46797" s="122"/>
    </row>
    <row r="46798" spans="1:5" ht="16.5">
      <c r="A46798" s="122"/>
      <c r="B46798" s="122"/>
      <c r="E46798" s="122"/>
    </row>
    <row r="46799" spans="1:5" ht="16.5">
      <c r="A46799" s="122"/>
      <c r="B46799" s="122"/>
      <c r="E46799" s="122"/>
    </row>
    <row r="46800" spans="1:5" ht="16.5">
      <c r="A46800" s="122"/>
      <c r="B46800" s="122"/>
      <c r="E46800" s="122"/>
    </row>
    <row r="46801" spans="1:5" ht="16.5">
      <c r="A46801" s="122"/>
      <c r="B46801" s="122"/>
      <c r="E46801" s="122"/>
    </row>
    <row r="46802" spans="1:5" ht="16.5">
      <c r="A46802" s="122"/>
      <c r="B46802" s="122"/>
      <c r="E46802" s="122"/>
    </row>
    <row r="46803" spans="1:5" ht="16.5">
      <c r="A46803" s="122"/>
      <c r="B46803" s="122"/>
      <c r="E46803" s="122"/>
    </row>
    <row r="46804" spans="1:5" ht="16.5">
      <c r="A46804" s="122"/>
      <c r="B46804" s="122"/>
      <c r="E46804" s="122"/>
    </row>
    <row r="46805" spans="1:5" ht="16.5">
      <c r="A46805" s="122"/>
      <c r="B46805" s="122"/>
      <c r="E46805" s="122"/>
    </row>
    <row r="46806" spans="1:5" ht="16.5">
      <c r="A46806" s="122"/>
      <c r="B46806" s="122"/>
      <c r="E46806" s="122"/>
    </row>
    <row r="46807" spans="1:5" ht="16.5">
      <c r="A46807" s="122"/>
      <c r="B46807" s="122"/>
      <c r="E46807" s="122"/>
    </row>
    <row r="46808" spans="1:5" ht="16.5">
      <c r="A46808" s="122"/>
      <c r="B46808" s="122"/>
      <c r="E46808" s="122"/>
    </row>
    <row r="46809" spans="1:5" ht="16.5">
      <c r="A46809" s="122"/>
      <c r="B46809" s="122"/>
      <c r="E46809" s="122"/>
    </row>
    <row r="46810" spans="1:5" ht="16.5">
      <c r="A46810" s="122"/>
      <c r="B46810" s="122"/>
      <c r="E46810" s="122"/>
    </row>
    <row r="46811" spans="1:5" ht="16.5">
      <c r="A46811" s="122"/>
      <c r="B46811" s="122"/>
      <c r="E46811" s="122"/>
    </row>
    <row r="46812" spans="1:5" ht="16.5">
      <c r="A46812" s="122"/>
      <c r="B46812" s="122"/>
      <c r="E46812" s="122"/>
    </row>
    <row r="46813" spans="1:5" ht="16.5">
      <c r="A46813" s="122"/>
      <c r="B46813" s="122"/>
      <c r="E46813" s="122"/>
    </row>
    <row r="46814" spans="1:5" ht="16.5">
      <c r="A46814" s="122"/>
      <c r="B46814" s="122"/>
      <c r="E46814" s="122"/>
    </row>
    <row r="46815" spans="1:5" ht="16.5">
      <c r="A46815" s="122"/>
      <c r="B46815" s="122"/>
      <c r="E46815" s="122"/>
    </row>
    <row r="46816" spans="1:5" ht="16.5">
      <c r="A46816" s="122"/>
      <c r="B46816" s="122"/>
      <c r="E46816" s="122"/>
    </row>
    <row r="46817" spans="1:5" ht="16.5">
      <c r="A46817" s="122"/>
      <c r="B46817" s="122"/>
      <c r="E46817" s="122"/>
    </row>
    <row r="46818" spans="1:5" ht="16.5">
      <c r="A46818" s="122"/>
      <c r="B46818" s="122"/>
      <c r="E46818" s="122"/>
    </row>
    <row r="46819" spans="1:5" ht="16.5">
      <c r="A46819" s="122"/>
      <c r="B46819" s="122"/>
      <c r="E46819" s="122"/>
    </row>
    <row r="46820" spans="1:5" ht="16.5">
      <c r="A46820" s="122"/>
      <c r="B46820" s="122"/>
      <c r="E46820" s="122"/>
    </row>
    <row r="46821" spans="1:5" ht="16.5">
      <c r="A46821" s="122"/>
      <c r="B46821" s="122"/>
      <c r="E46821" s="122"/>
    </row>
    <row r="46822" spans="1:5" ht="16.5">
      <c r="A46822" s="122"/>
      <c r="B46822" s="122"/>
      <c r="E46822" s="122"/>
    </row>
    <row r="46823" spans="1:5" ht="16.5">
      <c r="A46823" s="122"/>
      <c r="B46823" s="122"/>
      <c r="E46823" s="122"/>
    </row>
    <row r="46824" spans="1:5" ht="16.5">
      <c r="A46824" s="122"/>
      <c r="B46824" s="122"/>
      <c r="E46824" s="122"/>
    </row>
    <row r="46825" spans="1:5" ht="16.5">
      <c r="A46825" s="122"/>
      <c r="B46825" s="122"/>
      <c r="E46825" s="122"/>
    </row>
    <row r="46826" spans="1:5" ht="16.5">
      <c r="A46826" s="122"/>
      <c r="B46826" s="122"/>
      <c r="E46826" s="122"/>
    </row>
    <row r="46827" spans="1:5" ht="16.5">
      <c r="A46827" s="122"/>
      <c r="B46827" s="122"/>
      <c r="E46827" s="122"/>
    </row>
    <row r="46828" spans="1:5" ht="16.5">
      <c r="A46828" s="122"/>
      <c r="B46828" s="122"/>
      <c r="E46828" s="122"/>
    </row>
    <row r="46829" spans="1:5" ht="16.5">
      <c r="A46829" s="122"/>
      <c r="B46829" s="122"/>
      <c r="E46829" s="122"/>
    </row>
    <row r="46830" spans="1:5" ht="16.5">
      <c r="A46830" s="122"/>
      <c r="B46830" s="122"/>
      <c r="E46830" s="122"/>
    </row>
    <row r="46831" spans="1:5" ht="16.5">
      <c r="A46831" s="122"/>
      <c r="B46831" s="122"/>
      <c r="E46831" s="122"/>
    </row>
    <row r="46832" spans="1:5" ht="16.5">
      <c r="A46832" s="122"/>
      <c r="B46832" s="122"/>
      <c r="E46832" s="122"/>
    </row>
    <row r="46833" spans="1:5" ht="16.5">
      <c r="A46833" s="122"/>
      <c r="B46833" s="122"/>
      <c r="E46833" s="122"/>
    </row>
    <row r="46834" spans="1:5" ht="16.5">
      <c r="A46834" s="122"/>
      <c r="B46834" s="122"/>
      <c r="E46834" s="122"/>
    </row>
    <row r="46835" spans="1:5" ht="16.5">
      <c r="A46835" s="122"/>
      <c r="B46835" s="122"/>
      <c r="E46835" s="122"/>
    </row>
    <row r="46836" spans="1:5" ht="16.5">
      <c r="A46836" s="122"/>
      <c r="B46836" s="122"/>
      <c r="E46836" s="122"/>
    </row>
    <row r="46837" spans="1:5" ht="16.5">
      <c r="A46837" s="122"/>
      <c r="B46837" s="122"/>
      <c r="E46837" s="122"/>
    </row>
    <row r="46838" spans="1:5" ht="16.5">
      <c r="A46838" s="122"/>
      <c r="B46838" s="122"/>
      <c r="E46838" s="122"/>
    </row>
    <row r="46839" spans="1:5" ht="16.5">
      <c r="A46839" s="122"/>
      <c r="B46839" s="122"/>
      <c r="E46839" s="122"/>
    </row>
    <row r="46840" spans="1:5" ht="16.5">
      <c r="A46840" s="122"/>
      <c r="B46840" s="122"/>
      <c r="E46840" s="122"/>
    </row>
    <row r="46841" spans="1:5" ht="16.5">
      <c r="A46841" s="122"/>
      <c r="B46841" s="122"/>
      <c r="E46841" s="122"/>
    </row>
    <row r="46842" spans="1:5" ht="16.5">
      <c r="A46842" s="122"/>
      <c r="B46842" s="122"/>
      <c r="E46842" s="122"/>
    </row>
    <row r="46843" spans="1:5" ht="16.5">
      <c r="A46843" s="122"/>
      <c r="B46843" s="122"/>
      <c r="E46843" s="122"/>
    </row>
    <row r="46844" spans="1:5" ht="16.5">
      <c r="A46844" s="122"/>
      <c r="B46844" s="122"/>
      <c r="E46844" s="122"/>
    </row>
    <row r="46845" spans="1:5" ht="16.5">
      <c r="A46845" s="122"/>
      <c r="B46845" s="122"/>
      <c r="E46845" s="122"/>
    </row>
    <row r="46846" spans="1:5" ht="16.5">
      <c r="A46846" s="122"/>
      <c r="B46846" s="122"/>
      <c r="E46846" s="122"/>
    </row>
    <row r="46847" spans="1:5" ht="16.5">
      <c r="A46847" s="122"/>
      <c r="B46847" s="122"/>
      <c r="E46847" s="122"/>
    </row>
    <row r="46848" spans="1:5" ht="16.5">
      <c r="A46848" s="122"/>
      <c r="B46848" s="122"/>
      <c r="E46848" s="122"/>
    </row>
    <row r="46849" spans="1:5" ht="16.5">
      <c r="A46849" s="122"/>
      <c r="B46849" s="122"/>
      <c r="E46849" s="122"/>
    </row>
    <row r="46850" spans="1:5" ht="16.5">
      <c r="A46850" s="122"/>
      <c r="B46850" s="122"/>
      <c r="E46850" s="122"/>
    </row>
    <row r="46851" spans="1:5" ht="16.5">
      <c r="A46851" s="122"/>
      <c r="B46851" s="122"/>
      <c r="E46851" s="122"/>
    </row>
    <row r="46852" spans="1:5" ht="16.5">
      <c r="A46852" s="122"/>
      <c r="B46852" s="122"/>
      <c r="E46852" s="122"/>
    </row>
    <row r="46853" spans="1:5" ht="16.5">
      <c r="A46853" s="122"/>
      <c r="B46853" s="122"/>
      <c r="E46853" s="122"/>
    </row>
    <row r="46854" spans="1:5" ht="16.5">
      <c r="A46854" s="122"/>
      <c r="B46854" s="122"/>
      <c r="E46854" s="122"/>
    </row>
    <row r="46855" spans="1:5" ht="16.5">
      <c r="A46855" s="122"/>
      <c r="B46855" s="122"/>
      <c r="E46855" s="122"/>
    </row>
    <row r="46856" spans="1:5" ht="16.5">
      <c r="A46856" s="122"/>
      <c r="B46856" s="122"/>
      <c r="E46856" s="122"/>
    </row>
    <row r="46857" spans="1:5" ht="16.5">
      <c r="A46857" s="122"/>
      <c r="B46857" s="122"/>
      <c r="E46857" s="122"/>
    </row>
    <row r="46858" spans="1:5" ht="16.5">
      <c r="A46858" s="122"/>
      <c r="B46858" s="122"/>
      <c r="E46858" s="122"/>
    </row>
    <row r="46859" spans="1:5" ht="16.5">
      <c r="A46859" s="122"/>
      <c r="B46859" s="122"/>
      <c r="E46859" s="122"/>
    </row>
    <row r="46860" spans="1:5" ht="16.5">
      <c r="A46860" s="122"/>
      <c r="B46860" s="122"/>
      <c r="E46860" s="122"/>
    </row>
    <row r="46861" spans="1:5" ht="16.5">
      <c r="A46861" s="122"/>
      <c r="B46861" s="122"/>
      <c r="E46861" s="122"/>
    </row>
    <row r="46862" spans="1:5" ht="16.5">
      <c r="A46862" s="122"/>
      <c r="B46862" s="122"/>
      <c r="E46862" s="122"/>
    </row>
    <row r="46863" spans="1:5" ht="16.5">
      <c r="A46863" s="122"/>
      <c r="B46863" s="122"/>
      <c r="E46863" s="122"/>
    </row>
    <row r="46864" spans="1:5" ht="16.5">
      <c r="A46864" s="122"/>
      <c r="B46864" s="122"/>
      <c r="E46864" s="122"/>
    </row>
    <row r="46865" spans="1:5" ht="16.5">
      <c r="A46865" s="122"/>
      <c r="B46865" s="122"/>
      <c r="E46865" s="122"/>
    </row>
    <row r="46866" spans="1:5" ht="16.5">
      <c r="A46866" s="122"/>
      <c r="B46866" s="122"/>
      <c r="E46866" s="122"/>
    </row>
    <row r="46867" spans="1:5" ht="16.5">
      <c r="A46867" s="122"/>
      <c r="B46867" s="122"/>
      <c r="E46867" s="122"/>
    </row>
    <row r="46868" spans="1:5" ht="16.5">
      <c r="A46868" s="122"/>
      <c r="B46868" s="122"/>
      <c r="E46868" s="122"/>
    </row>
    <row r="46869" spans="1:5" ht="16.5">
      <c r="A46869" s="122"/>
      <c r="B46869" s="122"/>
      <c r="E46869" s="122"/>
    </row>
    <row r="46870" spans="1:5" ht="16.5">
      <c r="A46870" s="122"/>
      <c r="B46870" s="122"/>
      <c r="E46870" s="122"/>
    </row>
    <row r="46871" spans="1:5" ht="16.5">
      <c r="A46871" s="122"/>
      <c r="B46871" s="122"/>
      <c r="E46871" s="122"/>
    </row>
    <row r="46872" spans="1:5" ht="16.5">
      <c r="A46872" s="122"/>
      <c r="B46872" s="122"/>
      <c r="E46872" s="122"/>
    </row>
    <row r="46873" spans="1:5" ht="16.5">
      <c r="A46873" s="122"/>
      <c r="B46873" s="122"/>
      <c r="E46873" s="122"/>
    </row>
    <row r="46874" spans="1:5" ht="16.5">
      <c r="A46874" s="122"/>
      <c r="B46874" s="122"/>
      <c r="E46874" s="122"/>
    </row>
    <row r="46875" spans="1:5" ht="16.5">
      <c r="A46875" s="122"/>
      <c r="B46875" s="122"/>
      <c r="E46875" s="122"/>
    </row>
    <row r="46876" spans="1:5" ht="16.5">
      <c r="A46876" s="122"/>
      <c r="B46876" s="122"/>
      <c r="E46876" s="122"/>
    </row>
    <row r="46877" spans="1:5" ht="16.5">
      <c r="A46877" s="122"/>
      <c r="B46877" s="122"/>
      <c r="E46877" s="122"/>
    </row>
    <row r="46878" spans="1:5" ht="16.5">
      <c r="A46878" s="122"/>
      <c r="B46878" s="122"/>
      <c r="E46878" s="122"/>
    </row>
    <row r="46879" spans="1:5" ht="16.5">
      <c r="A46879" s="122"/>
      <c r="B46879" s="122"/>
      <c r="E46879" s="122"/>
    </row>
    <row r="46880" spans="1:5" ht="16.5">
      <c r="A46880" s="122"/>
      <c r="B46880" s="122"/>
      <c r="E46880" s="122"/>
    </row>
    <row r="46881" spans="1:5" ht="16.5">
      <c r="A46881" s="122"/>
      <c r="B46881" s="122"/>
      <c r="E46881" s="122"/>
    </row>
    <row r="46882" spans="1:5" ht="16.5">
      <c r="A46882" s="122"/>
      <c r="B46882" s="122"/>
      <c r="E46882" s="122"/>
    </row>
    <row r="46883" spans="1:5" ht="16.5">
      <c r="A46883" s="122"/>
      <c r="B46883" s="122"/>
      <c r="E46883" s="122"/>
    </row>
    <row r="46884" spans="1:5" ht="16.5">
      <c r="A46884" s="122"/>
      <c r="B46884" s="122"/>
      <c r="E46884" s="122"/>
    </row>
    <row r="46885" spans="1:5" ht="16.5">
      <c r="A46885" s="122"/>
      <c r="B46885" s="122"/>
      <c r="E46885" s="122"/>
    </row>
    <row r="46886" spans="1:5" ht="16.5">
      <c r="A46886" s="122"/>
      <c r="B46886" s="122"/>
      <c r="E46886" s="122"/>
    </row>
    <row r="46887" spans="1:5" ht="16.5">
      <c r="A46887" s="122"/>
      <c r="B46887" s="122"/>
      <c r="E46887" s="122"/>
    </row>
    <row r="46888" spans="1:5" ht="16.5">
      <c r="A46888" s="122"/>
      <c r="B46888" s="122"/>
      <c r="E46888" s="122"/>
    </row>
    <row r="46889" spans="1:5" ht="16.5">
      <c r="A46889" s="122"/>
      <c r="B46889" s="122"/>
      <c r="E46889" s="122"/>
    </row>
    <row r="46890" spans="1:5" ht="16.5">
      <c r="A46890" s="122"/>
      <c r="B46890" s="122"/>
      <c r="E46890" s="122"/>
    </row>
    <row r="46891" spans="1:5" ht="16.5">
      <c r="A46891" s="122"/>
      <c r="B46891" s="122"/>
      <c r="E46891" s="122"/>
    </row>
    <row r="46892" spans="1:5" ht="16.5">
      <c r="A46892" s="122"/>
      <c r="B46892" s="122"/>
      <c r="E46892" s="122"/>
    </row>
    <row r="46893" spans="1:5" ht="16.5">
      <c r="A46893" s="122"/>
      <c r="B46893" s="122"/>
      <c r="E46893" s="122"/>
    </row>
    <row r="46894" spans="1:5" ht="16.5">
      <c r="A46894" s="122"/>
      <c r="B46894" s="122"/>
      <c r="E46894" s="122"/>
    </row>
    <row r="46895" spans="1:5" ht="16.5">
      <c r="A46895" s="122"/>
      <c r="B46895" s="122"/>
      <c r="E46895" s="122"/>
    </row>
    <row r="46896" spans="1:5" ht="16.5">
      <c r="A46896" s="122"/>
      <c r="B46896" s="122"/>
      <c r="E46896" s="122"/>
    </row>
    <row r="46897" spans="1:5" ht="16.5">
      <c r="A46897" s="122"/>
      <c r="B46897" s="122"/>
      <c r="E46897" s="122"/>
    </row>
    <row r="46898" spans="1:5" ht="16.5">
      <c r="A46898" s="122"/>
      <c r="B46898" s="122"/>
      <c r="E46898" s="122"/>
    </row>
    <row r="46899" spans="1:5" ht="16.5">
      <c r="A46899" s="122"/>
      <c r="B46899" s="122"/>
      <c r="E46899" s="122"/>
    </row>
    <row r="46900" spans="1:5" ht="16.5">
      <c r="A46900" s="122"/>
      <c r="B46900" s="122"/>
      <c r="E46900" s="122"/>
    </row>
    <row r="46901" spans="1:5" ht="16.5">
      <c r="A46901" s="122"/>
      <c r="B46901" s="122"/>
      <c r="E46901" s="122"/>
    </row>
    <row r="46902" spans="1:5" ht="16.5">
      <c r="A46902" s="122"/>
      <c r="B46902" s="122"/>
      <c r="E46902" s="122"/>
    </row>
    <row r="46903" spans="1:5" ht="16.5">
      <c r="A46903" s="122"/>
      <c r="B46903" s="122"/>
      <c r="E46903" s="122"/>
    </row>
    <row r="46904" spans="1:5" ht="16.5">
      <c r="A46904" s="122"/>
      <c r="B46904" s="122"/>
      <c r="E46904" s="122"/>
    </row>
    <row r="46905" spans="1:5" ht="16.5">
      <c r="A46905" s="122"/>
      <c r="B46905" s="122"/>
      <c r="E46905" s="122"/>
    </row>
    <row r="46906" spans="1:5" ht="16.5">
      <c r="A46906" s="122"/>
      <c r="B46906" s="122"/>
      <c r="E46906" s="122"/>
    </row>
    <row r="46907" spans="1:5" ht="16.5">
      <c r="A46907" s="122"/>
      <c r="B46907" s="122"/>
      <c r="E46907" s="122"/>
    </row>
    <row r="46908" spans="1:5" ht="16.5">
      <c r="A46908" s="122"/>
      <c r="B46908" s="122"/>
      <c r="E46908" s="122"/>
    </row>
    <row r="46909" spans="1:5" ht="16.5">
      <c r="A46909" s="122"/>
      <c r="B46909" s="122"/>
      <c r="E46909" s="122"/>
    </row>
    <row r="46910" spans="1:5" ht="16.5">
      <c r="A46910" s="122"/>
      <c r="B46910" s="122"/>
      <c r="E46910" s="122"/>
    </row>
    <row r="46911" spans="1:5" ht="16.5">
      <c r="A46911" s="122"/>
      <c r="B46911" s="122"/>
      <c r="E46911" s="122"/>
    </row>
    <row r="46912" spans="1:5" ht="16.5">
      <c r="A46912" s="122"/>
      <c r="B46912" s="122"/>
      <c r="E46912" s="122"/>
    </row>
    <row r="46913" spans="1:5" ht="16.5">
      <c r="A46913" s="122"/>
      <c r="B46913" s="122"/>
      <c r="E46913" s="122"/>
    </row>
    <row r="46914" spans="1:5" ht="16.5">
      <c r="A46914" s="122"/>
      <c r="B46914" s="122"/>
      <c r="E46914" s="122"/>
    </row>
    <row r="46915" spans="1:5" ht="16.5">
      <c r="A46915" s="122"/>
      <c r="B46915" s="122"/>
      <c r="E46915" s="122"/>
    </row>
    <row r="46916" spans="1:5" ht="16.5">
      <c r="A46916" s="122"/>
      <c r="B46916" s="122"/>
      <c r="E46916" s="122"/>
    </row>
    <row r="46917" spans="1:5" ht="16.5">
      <c r="A46917" s="122"/>
      <c r="B46917" s="122"/>
      <c r="E46917" s="122"/>
    </row>
    <row r="46918" spans="1:5" ht="16.5">
      <c r="A46918" s="122"/>
      <c r="B46918" s="122"/>
      <c r="E46918" s="122"/>
    </row>
    <row r="46919" spans="1:5" ht="16.5">
      <c r="A46919" s="122"/>
      <c r="B46919" s="122"/>
      <c r="E46919" s="122"/>
    </row>
    <row r="46920" spans="1:5" ht="16.5">
      <c r="A46920" s="122"/>
      <c r="B46920" s="122"/>
      <c r="E46920" s="122"/>
    </row>
    <row r="46921" spans="1:5" ht="16.5">
      <c r="A46921" s="122"/>
      <c r="B46921" s="122"/>
      <c r="E46921" s="122"/>
    </row>
    <row r="46922" spans="1:5" ht="16.5">
      <c r="A46922" s="122"/>
      <c r="B46922" s="122"/>
      <c r="E46922" s="122"/>
    </row>
    <row r="46923" spans="1:5" ht="16.5">
      <c r="A46923" s="122"/>
      <c r="B46923" s="122"/>
      <c r="E46923" s="122"/>
    </row>
    <row r="46924" spans="1:5" ht="16.5">
      <c r="A46924" s="122"/>
      <c r="B46924" s="122"/>
      <c r="E46924" s="122"/>
    </row>
    <row r="46925" spans="1:5" ht="16.5">
      <c r="A46925" s="122"/>
      <c r="B46925" s="122"/>
      <c r="E46925" s="122"/>
    </row>
    <row r="46926" spans="1:5" ht="16.5">
      <c r="A46926" s="122"/>
      <c r="B46926" s="122"/>
      <c r="E46926" s="122"/>
    </row>
    <row r="46927" spans="1:5" ht="16.5">
      <c r="A46927" s="122"/>
      <c r="B46927" s="122"/>
      <c r="E46927" s="122"/>
    </row>
    <row r="46928" spans="1:5" ht="16.5">
      <c r="A46928" s="122"/>
      <c r="B46928" s="122"/>
      <c r="E46928" s="122"/>
    </row>
    <row r="46929" spans="1:5" ht="16.5">
      <c r="A46929" s="122"/>
      <c r="B46929" s="122"/>
      <c r="E46929" s="122"/>
    </row>
    <row r="46930" spans="1:5" ht="16.5">
      <c r="A46930" s="122"/>
      <c r="B46930" s="122"/>
      <c r="E46930" s="122"/>
    </row>
    <row r="46931" spans="1:5" ht="16.5">
      <c r="A46931" s="122"/>
      <c r="B46931" s="122"/>
      <c r="E46931" s="122"/>
    </row>
    <row r="46932" spans="1:5" ht="16.5">
      <c r="A46932" s="122"/>
      <c r="B46932" s="122"/>
      <c r="E46932" s="122"/>
    </row>
    <row r="46933" spans="1:5" ht="16.5">
      <c r="A46933" s="122"/>
      <c r="B46933" s="122"/>
      <c r="E46933" s="122"/>
    </row>
    <row r="46934" spans="1:5" ht="16.5">
      <c r="A46934" s="122"/>
      <c r="B46934" s="122"/>
      <c r="E46934" s="122"/>
    </row>
    <row r="46935" spans="1:5" ht="16.5">
      <c r="A46935" s="122"/>
      <c r="B46935" s="122"/>
      <c r="E46935" s="122"/>
    </row>
    <row r="46936" spans="1:5" ht="16.5">
      <c r="A46936" s="122"/>
      <c r="B46936" s="122"/>
      <c r="E46936" s="122"/>
    </row>
    <row r="46937" spans="1:5" ht="16.5">
      <c r="A46937" s="122"/>
      <c r="B46937" s="122"/>
      <c r="E46937" s="122"/>
    </row>
    <row r="46938" spans="1:5" ht="16.5">
      <c r="A46938" s="122"/>
      <c r="B46938" s="122"/>
      <c r="E46938" s="122"/>
    </row>
    <row r="46939" spans="1:5" ht="16.5">
      <c r="A46939" s="122"/>
      <c r="B46939" s="122"/>
      <c r="E46939" s="122"/>
    </row>
    <row r="46940" spans="1:5" ht="16.5">
      <c r="A46940" s="122"/>
      <c r="B46940" s="122"/>
      <c r="E46940" s="122"/>
    </row>
    <row r="46941" spans="1:5" ht="16.5">
      <c r="A46941" s="122"/>
      <c r="B46941" s="122"/>
      <c r="E46941" s="122"/>
    </row>
    <row r="46942" spans="1:5" ht="16.5">
      <c r="A46942" s="122"/>
      <c r="B46942" s="122"/>
      <c r="E46942" s="122"/>
    </row>
    <row r="46943" spans="1:5" ht="16.5">
      <c r="A46943" s="122"/>
      <c r="B46943" s="122"/>
      <c r="E46943" s="122"/>
    </row>
    <row r="46944" spans="1:5" ht="16.5">
      <c r="A46944" s="122"/>
      <c r="B46944" s="122"/>
      <c r="E46944" s="122"/>
    </row>
    <row r="46945" spans="1:5" ht="16.5">
      <c r="A46945" s="122"/>
      <c r="B46945" s="122"/>
      <c r="E46945" s="122"/>
    </row>
    <row r="46946" spans="1:5" ht="16.5">
      <c r="A46946" s="122"/>
      <c r="B46946" s="122"/>
      <c r="E46946" s="122"/>
    </row>
    <row r="46947" spans="1:5" ht="16.5">
      <c r="A46947" s="122"/>
      <c r="B46947" s="122"/>
      <c r="E46947" s="122"/>
    </row>
    <row r="46948" spans="1:5" ht="16.5">
      <c r="A46948" s="122"/>
      <c r="B46948" s="122"/>
      <c r="E46948" s="122"/>
    </row>
    <row r="46949" spans="1:5" ht="16.5">
      <c r="A46949" s="122"/>
      <c r="B46949" s="122"/>
      <c r="E46949" s="122"/>
    </row>
    <row r="46950" spans="1:5" ht="16.5">
      <c r="A46950" s="122"/>
      <c r="B46950" s="122"/>
      <c r="E46950" s="122"/>
    </row>
    <row r="46951" spans="1:5" ht="16.5">
      <c r="A46951" s="122"/>
      <c r="B46951" s="122"/>
      <c r="E46951" s="122"/>
    </row>
    <row r="46952" spans="1:5" ht="16.5">
      <c r="A46952" s="122"/>
      <c r="B46952" s="122"/>
      <c r="E46952" s="122"/>
    </row>
    <row r="46953" spans="1:5" ht="16.5">
      <c r="A46953" s="122"/>
      <c r="B46953" s="122"/>
      <c r="E46953" s="122"/>
    </row>
    <row r="46954" spans="1:5" ht="16.5">
      <c r="A46954" s="122"/>
      <c r="B46954" s="122"/>
      <c r="E46954" s="122"/>
    </row>
    <row r="46955" spans="1:5" ht="16.5">
      <c r="A46955" s="122"/>
      <c r="B46955" s="122"/>
      <c r="E46955" s="122"/>
    </row>
    <row r="46956" spans="1:5" ht="16.5">
      <c r="A46956" s="122"/>
      <c r="B46956" s="122"/>
      <c r="E46956" s="122"/>
    </row>
    <row r="46957" spans="1:5" ht="16.5">
      <c r="A46957" s="122"/>
      <c r="B46957" s="122"/>
      <c r="E46957" s="122"/>
    </row>
    <row r="46958" spans="1:5" ht="16.5">
      <c r="A46958" s="122"/>
      <c r="B46958" s="122"/>
      <c r="E46958" s="122"/>
    </row>
    <row r="46959" spans="1:5" ht="16.5">
      <c r="A46959" s="122"/>
      <c r="B46959" s="122"/>
      <c r="E46959" s="122"/>
    </row>
    <row r="46960" spans="1:5" ht="16.5">
      <c r="A46960" s="122"/>
      <c r="B46960" s="122"/>
      <c r="E46960" s="122"/>
    </row>
    <row r="46961" spans="1:5" ht="16.5">
      <c r="A46961" s="122"/>
      <c r="B46961" s="122"/>
      <c r="E46961" s="122"/>
    </row>
    <row r="46962" spans="1:5" ht="16.5">
      <c r="A46962" s="122"/>
      <c r="B46962" s="122"/>
      <c r="E46962" s="122"/>
    </row>
    <row r="46963" spans="1:5" ht="16.5">
      <c r="A46963" s="122"/>
      <c r="B46963" s="122"/>
      <c r="E46963" s="122"/>
    </row>
    <row r="46964" spans="1:5" ht="16.5">
      <c r="A46964" s="122"/>
      <c r="B46964" s="122"/>
      <c r="E46964" s="122"/>
    </row>
    <row r="46965" spans="1:5" ht="16.5">
      <c r="A46965" s="122"/>
      <c r="B46965" s="122"/>
      <c r="E46965" s="122"/>
    </row>
    <row r="46966" spans="1:5" ht="16.5">
      <c r="A46966" s="122"/>
      <c r="B46966" s="122"/>
      <c r="E46966" s="122"/>
    </row>
    <row r="46967" spans="1:5" ht="16.5">
      <c r="A46967" s="122"/>
      <c r="B46967" s="122"/>
      <c r="E46967" s="122"/>
    </row>
    <row r="46968" spans="1:5" ht="16.5">
      <c r="A46968" s="122"/>
      <c r="B46968" s="122"/>
      <c r="E46968" s="122"/>
    </row>
    <row r="46969" spans="1:5" ht="16.5">
      <c r="A46969" s="122"/>
      <c r="B46969" s="122"/>
      <c r="E46969" s="122"/>
    </row>
    <row r="46970" spans="1:5" ht="16.5">
      <c r="A46970" s="122"/>
      <c r="B46970" s="122"/>
      <c r="E46970" s="122"/>
    </row>
    <row r="46971" spans="1:5" ht="16.5">
      <c r="A46971" s="122"/>
      <c r="B46971" s="122"/>
      <c r="E46971" s="122"/>
    </row>
    <row r="46972" spans="1:5" ht="16.5">
      <c r="A46972" s="122"/>
      <c r="B46972" s="122"/>
      <c r="E46972" s="122"/>
    </row>
    <row r="46973" spans="1:5" ht="16.5">
      <c r="A46973" s="122"/>
      <c r="B46973" s="122"/>
      <c r="E46973" s="122"/>
    </row>
    <row r="46974" spans="1:5" ht="16.5">
      <c r="A46974" s="122"/>
      <c r="B46974" s="122"/>
      <c r="E46974" s="122"/>
    </row>
    <row r="46975" spans="1:5" ht="16.5">
      <c r="A46975" s="122"/>
      <c r="B46975" s="122"/>
      <c r="E46975" s="122"/>
    </row>
    <row r="46976" spans="1:5" ht="16.5">
      <c r="A46976" s="122"/>
      <c r="B46976" s="122"/>
      <c r="E46976" s="122"/>
    </row>
    <row r="46977" spans="1:5" ht="16.5">
      <c r="A46977" s="122"/>
      <c r="B46977" s="122"/>
      <c r="E46977" s="122"/>
    </row>
    <row r="46978" spans="1:5" ht="16.5">
      <c r="A46978" s="122"/>
      <c r="B46978" s="122"/>
      <c r="E46978" s="122"/>
    </row>
    <row r="46979" spans="1:5" ht="16.5">
      <c r="A46979" s="122"/>
      <c r="B46979" s="122"/>
      <c r="E46979" s="122"/>
    </row>
    <row r="46980" spans="1:5" ht="16.5">
      <c r="A46980" s="122"/>
      <c r="B46980" s="122"/>
      <c r="E46980" s="122"/>
    </row>
    <row r="46981" spans="1:5" ht="16.5">
      <c r="A46981" s="122"/>
      <c r="B46981" s="122"/>
      <c r="E46981" s="122"/>
    </row>
    <row r="46982" spans="1:5" ht="16.5">
      <c r="A46982" s="122"/>
      <c r="B46982" s="122"/>
      <c r="E46982" s="122"/>
    </row>
    <row r="46983" spans="1:5" ht="16.5">
      <c r="A46983" s="122"/>
      <c r="B46983" s="122"/>
      <c r="E46983" s="122"/>
    </row>
    <row r="46984" spans="1:5" ht="16.5">
      <c r="A46984" s="122"/>
      <c r="B46984" s="122"/>
      <c r="E46984" s="122"/>
    </row>
    <row r="46985" spans="1:5" ht="16.5">
      <c r="A46985" s="122"/>
      <c r="B46985" s="122"/>
      <c r="E46985" s="122"/>
    </row>
    <row r="46986" spans="1:5" ht="16.5">
      <c r="A46986" s="122"/>
      <c r="B46986" s="122"/>
      <c r="E46986" s="122"/>
    </row>
    <row r="46987" spans="1:5" ht="16.5">
      <c r="A46987" s="122"/>
      <c r="B46987" s="122"/>
      <c r="E46987" s="122"/>
    </row>
    <row r="46988" spans="1:5" ht="16.5">
      <c r="A46988" s="122"/>
      <c r="B46988" s="122"/>
      <c r="E46988" s="122"/>
    </row>
    <row r="46989" spans="1:5" ht="16.5">
      <c r="A46989" s="122"/>
      <c r="B46989" s="122"/>
      <c r="E46989" s="122"/>
    </row>
    <row r="46990" spans="1:5" ht="16.5">
      <c r="A46990" s="122"/>
      <c r="B46990" s="122"/>
      <c r="E46990" s="122"/>
    </row>
    <row r="46991" spans="1:5" ht="16.5">
      <c r="A46991" s="122"/>
      <c r="B46991" s="122"/>
      <c r="E46991" s="122"/>
    </row>
    <row r="46992" spans="1:5" ht="16.5">
      <c r="A46992" s="122"/>
      <c r="B46992" s="122"/>
      <c r="E46992" s="122"/>
    </row>
    <row r="46993" spans="1:5" ht="16.5">
      <c r="A46993" s="122"/>
      <c r="B46993" s="122"/>
      <c r="E46993" s="122"/>
    </row>
    <row r="46994" spans="1:5" ht="16.5">
      <c r="A46994" s="122"/>
      <c r="B46994" s="122"/>
      <c r="E46994" s="122"/>
    </row>
    <row r="46995" spans="1:5" ht="16.5">
      <c r="A46995" s="122"/>
      <c r="B46995" s="122"/>
      <c r="E46995" s="122"/>
    </row>
    <row r="46996" spans="1:5" ht="16.5">
      <c r="A46996" s="122"/>
      <c r="B46996" s="122"/>
      <c r="E46996" s="122"/>
    </row>
    <row r="46997" spans="1:5" ht="16.5">
      <c r="A46997" s="122"/>
      <c r="B46997" s="122"/>
      <c r="E46997" s="122"/>
    </row>
    <row r="46998" spans="1:5" ht="16.5">
      <c r="A46998" s="122"/>
      <c r="B46998" s="122"/>
      <c r="E46998" s="122"/>
    </row>
    <row r="46999" spans="1:5" ht="16.5">
      <c r="A46999" s="122"/>
      <c r="B46999" s="122"/>
      <c r="E46999" s="122"/>
    </row>
    <row r="47000" spans="1:5" ht="16.5">
      <c r="A47000" s="122"/>
      <c r="B47000" s="122"/>
      <c r="E47000" s="122"/>
    </row>
    <row r="47001" spans="1:5" ht="16.5">
      <c r="A47001" s="122"/>
      <c r="B47001" s="122"/>
      <c r="E47001" s="122"/>
    </row>
    <row r="47002" spans="1:5" ht="16.5">
      <c r="A47002" s="122"/>
      <c r="B47002" s="122"/>
      <c r="E47002" s="122"/>
    </row>
    <row r="47003" spans="1:5" ht="16.5">
      <c r="A47003" s="122"/>
      <c r="B47003" s="122"/>
      <c r="E47003" s="122"/>
    </row>
    <row r="47004" spans="1:5" ht="16.5">
      <c r="A47004" s="122"/>
      <c r="B47004" s="122"/>
      <c r="E47004" s="122"/>
    </row>
    <row r="47005" spans="1:5" ht="16.5">
      <c r="A47005" s="122"/>
      <c r="B47005" s="122"/>
      <c r="E47005" s="122"/>
    </row>
    <row r="47006" spans="1:5" ht="16.5">
      <c r="A47006" s="122"/>
      <c r="B47006" s="122"/>
      <c r="E47006" s="122"/>
    </row>
    <row r="47007" spans="1:5" ht="16.5">
      <c r="A47007" s="122"/>
      <c r="B47007" s="122"/>
      <c r="E47007" s="122"/>
    </row>
    <row r="47008" spans="1:5" ht="16.5">
      <c r="A47008" s="122"/>
      <c r="B47008" s="122"/>
      <c r="E47008" s="122"/>
    </row>
    <row r="47009" spans="1:5" ht="16.5">
      <c r="A47009" s="122"/>
      <c r="B47009" s="122"/>
      <c r="E47009" s="122"/>
    </row>
    <row r="47010" spans="1:5" ht="16.5">
      <c r="A47010" s="122"/>
      <c r="B47010" s="122"/>
      <c r="E47010" s="122"/>
    </row>
    <row r="47011" spans="1:5" ht="16.5">
      <c r="A47011" s="122"/>
      <c r="B47011" s="122"/>
      <c r="E47011" s="122"/>
    </row>
    <row r="47012" spans="1:5" ht="16.5">
      <c r="A47012" s="122"/>
      <c r="B47012" s="122"/>
      <c r="E47012" s="122"/>
    </row>
    <row r="47013" spans="1:5" ht="16.5">
      <c r="A47013" s="122"/>
      <c r="B47013" s="122"/>
      <c r="E47013" s="122"/>
    </row>
    <row r="47014" spans="1:5" ht="16.5">
      <c r="A47014" s="122"/>
      <c r="B47014" s="122"/>
      <c r="E47014" s="122"/>
    </row>
    <row r="47015" spans="1:5" ht="16.5">
      <c r="A47015" s="122"/>
      <c r="B47015" s="122"/>
      <c r="E47015" s="122"/>
    </row>
    <row r="47016" spans="1:5" ht="16.5">
      <c r="A47016" s="122"/>
      <c r="B47016" s="122"/>
      <c r="E47016" s="122"/>
    </row>
    <row r="47017" spans="1:5" ht="16.5">
      <c r="A47017" s="122"/>
      <c r="B47017" s="122"/>
      <c r="E47017" s="122"/>
    </row>
    <row r="47018" spans="1:5" ht="16.5">
      <c r="A47018" s="122"/>
      <c r="B47018" s="122"/>
      <c r="E47018" s="122"/>
    </row>
    <row r="47019" spans="1:5" ht="16.5">
      <c r="A47019" s="122"/>
      <c r="B47019" s="122"/>
      <c r="E47019" s="122"/>
    </row>
    <row r="47020" spans="1:5" ht="16.5">
      <c r="A47020" s="122"/>
      <c r="B47020" s="122"/>
      <c r="E47020" s="122"/>
    </row>
    <row r="47021" spans="1:5" ht="16.5">
      <c r="A47021" s="122"/>
      <c r="B47021" s="122"/>
      <c r="E47021" s="122"/>
    </row>
    <row r="47022" spans="1:5" ht="16.5">
      <c r="A47022" s="122"/>
      <c r="B47022" s="122"/>
      <c r="E47022" s="122"/>
    </row>
    <row r="47023" spans="1:5" ht="16.5">
      <c r="A47023" s="122"/>
      <c r="B47023" s="122"/>
      <c r="E47023" s="122"/>
    </row>
    <row r="47024" spans="1:5" ht="16.5">
      <c r="A47024" s="122"/>
      <c r="B47024" s="122"/>
      <c r="E47024" s="122"/>
    </row>
    <row r="47025" spans="1:5" ht="16.5">
      <c r="A47025" s="122"/>
      <c r="B47025" s="122"/>
      <c r="E47025" s="122"/>
    </row>
    <row r="47026" spans="1:5" ht="16.5">
      <c r="A47026" s="122"/>
      <c r="B47026" s="122"/>
      <c r="E47026" s="122"/>
    </row>
    <row r="47027" spans="1:5" ht="16.5">
      <c r="A47027" s="122"/>
      <c r="B47027" s="122"/>
      <c r="E47027" s="122"/>
    </row>
    <row r="47028" spans="1:5" ht="16.5">
      <c r="A47028" s="122"/>
      <c r="B47028" s="122"/>
      <c r="E47028" s="122"/>
    </row>
    <row r="47029" spans="1:5" ht="16.5">
      <c r="A47029" s="122"/>
      <c r="B47029" s="122"/>
      <c r="E47029" s="122"/>
    </row>
    <row r="47030" spans="1:5" ht="16.5">
      <c r="A47030" s="122"/>
      <c r="B47030" s="122"/>
      <c r="E47030" s="122"/>
    </row>
    <row r="47031" spans="1:5" ht="16.5">
      <c r="A47031" s="122"/>
      <c r="B47031" s="122"/>
      <c r="E47031" s="122"/>
    </row>
    <row r="47032" spans="1:5" ht="16.5">
      <c r="A47032" s="122"/>
      <c r="B47032" s="122"/>
      <c r="E47032" s="122"/>
    </row>
    <row r="47033" spans="1:5" ht="16.5">
      <c r="A47033" s="122"/>
      <c r="B47033" s="122"/>
      <c r="E47033" s="122"/>
    </row>
    <row r="47034" spans="1:5" ht="16.5">
      <c r="A47034" s="122"/>
      <c r="B47034" s="122"/>
      <c r="E47034" s="122"/>
    </row>
    <row r="47035" spans="1:5" ht="16.5">
      <c r="A47035" s="122"/>
      <c r="B47035" s="122"/>
      <c r="E47035" s="122"/>
    </row>
    <row r="47036" spans="1:5" ht="16.5">
      <c r="A47036" s="122"/>
      <c r="B47036" s="122"/>
      <c r="E47036" s="122"/>
    </row>
    <row r="47037" spans="1:5" ht="16.5">
      <c r="A47037" s="122"/>
      <c r="B47037" s="122"/>
      <c r="E47037" s="122"/>
    </row>
    <row r="47038" spans="1:5" ht="16.5">
      <c r="A47038" s="122"/>
      <c r="B47038" s="122"/>
      <c r="E47038" s="122"/>
    </row>
    <row r="47039" spans="1:5" ht="16.5">
      <c r="A47039" s="122"/>
      <c r="B47039" s="122"/>
      <c r="E47039" s="122"/>
    </row>
    <row r="47040" spans="1:5" ht="16.5">
      <c r="A47040" s="122"/>
      <c r="B47040" s="122"/>
      <c r="E47040" s="122"/>
    </row>
    <row r="47041" spans="1:5" ht="16.5">
      <c r="A47041" s="122"/>
      <c r="B47041" s="122"/>
      <c r="E47041" s="122"/>
    </row>
    <row r="47042" spans="1:5" ht="16.5">
      <c r="A47042" s="122"/>
      <c r="B47042" s="122"/>
      <c r="E47042" s="122"/>
    </row>
    <row r="47043" spans="1:5" ht="16.5">
      <c r="A47043" s="122"/>
      <c r="B47043" s="122"/>
      <c r="E47043" s="122"/>
    </row>
    <row r="47044" spans="1:5" ht="16.5">
      <c r="A47044" s="122"/>
      <c r="B47044" s="122"/>
      <c r="E47044" s="122"/>
    </row>
    <row r="47045" spans="1:5" ht="16.5">
      <c r="A47045" s="122"/>
      <c r="B47045" s="122"/>
      <c r="E47045" s="122"/>
    </row>
    <row r="47046" spans="1:5" ht="16.5">
      <c r="A47046" s="122"/>
      <c r="B47046" s="122"/>
      <c r="E47046" s="122"/>
    </row>
    <row r="47047" spans="1:5" ht="16.5">
      <c r="A47047" s="122"/>
      <c r="B47047" s="122"/>
      <c r="E47047" s="122"/>
    </row>
    <row r="47048" spans="1:5" ht="16.5">
      <c r="A47048" s="122"/>
      <c r="B47048" s="122"/>
      <c r="E47048" s="122"/>
    </row>
    <row r="47049" spans="1:5" ht="16.5">
      <c r="A47049" s="122"/>
      <c r="B47049" s="122"/>
      <c r="E47049" s="122"/>
    </row>
    <row r="47050" spans="1:5" ht="16.5">
      <c r="A47050" s="122"/>
      <c r="B47050" s="122"/>
      <c r="E47050" s="122"/>
    </row>
    <row r="47051" spans="1:5" ht="16.5">
      <c r="A47051" s="122"/>
      <c r="B47051" s="122"/>
      <c r="E47051" s="122"/>
    </row>
    <row r="47052" spans="1:5" ht="16.5">
      <c r="A47052" s="122"/>
      <c r="B47052" s="122"/>
      <c r="E47052" s="122"/>
    </row>
    <row r="47053" spans="1:5" ht="16.5">
      <c r="A47053" s="122"/>
      <c r="B47053" s="122"/>
      <c r="E47053" s="122"/>
    </row>
    <row r="47054" spans="1:5" ht="16.5">
      <c r="A47054" s="122"/>
      <c r="B47054" s="122"/>
      <c r="E47054" s="122"/>
    </row>
    <row r="47055" spans="1:5" ht="16.5">
      <c r="A47055" s="122"/>
      <c r="B47055" s="122"/>
      <c r="E47055" s="122"/>
    </row>
    <row r="47056" spans="1:5" ht="16.5">
      <c r="A47056" s="122"/>
      <c r="B47056" s="122"/>
      <c r="E47056" s="122"/>
    </row>
    <row r="47057" spans="1:5" ht="16.5">
      <c r="A47057" s="122"/>
      <c r="B47057" s="122"/>
      <c r="E47057" s="122"/>
    </row>
    <row r="47058" spans="1:5" ht="16.5">
      <c r="A47058" s="122"/>
      <c r="B47058" s="122"/>
      <c r="E47058" s="122"/>
    </row>
    <row r="47059" spans="1:5" ht="16.5">
      <c r="A47059" s="122"/>
      <c r="B47059" s="122"/>
      <c r="E47059" s="122"/>
    </row>
    <row r="47060" spans="1:5" ht="16.5">
      <c r="A47060" s="122"/>
      <c r="B47060" s="122"/>
      <c r="E47060" s="122"/>
    </row>
    <row r="47061" spans="1:5" ht="16.5">
      <c r="A47061" s="122"/>
      <c r="B47061" s="122"/>
      <c r="E47061" s="122"/>
    </row>
    <row r="47062" spans="1:5" ht="16.5">
      <c r="A47062" s="122"/>
      <c r="B47062" s="122"/>
      <c r="E47062" s="122"/>
    </row>
    <row r="47063" spans="1:5" ht="16.5">
      <c r="A47063" s="122"/>
      <c r="B47063" s="122"/>
      <c r="E47063" s="122"/>
    </row>
    <row r="47064" spans="1:5" ht="16.5">
      <c r="A47064" s="122"/>
      <c r="B47064" s="122"/>
      <c r="E47064" s="122"/>
    </row>
    <row r="47065" spans="1:5" ht="16.5">
      <c r="A47065" s="122"/>
      <c r="B47065" s="122"/>
      <c r="E47065" s="122"/>
    </row>
    <row r="47066" spans="1:5" ht="16.5">
      <c r="A47066" s="122"/>
      <c r="B47066" s="122"/>
      <c r="E47066" s="122"/>
    </row>
    <row r="47067" spans="1:5" ht="16.5">
      <c r="A47067" s="122"/>
      <c r="B47067" s="122"/>
      <c r="E47067" s="122"/>
    </row>
    <row r="47068" spans="1:5" ht="16.5">
      <c r="A47068" s="122"/>
      <c r="B47068" s="122"/>
      <c r="E47068" s="122"/>
    </row>
    <row r="47069" spans="1:5" ht="16.5">
      <c r="A47069" s="122"/>
      <c r="B47069" s="122"/>
      <c r="E47069" s="122"/>
    </row>
    <row r="47070" spans="1:5" ht="16.5">
      <c r="A47070" s="122"/>
      <c r="B47070" s="122"/>
      <c r="E47070" s="122"/>
    </row>
    <row r="47071" spans="1:5" ht="16.5">
      <c r="A47071" s="122"/>
      <c r="B47071" s="122"/>
      <c r="E47071" s="122"/>
    </row>
    <row r="47072" spans="1:5" ht="16.5">
      <c r="A47072" s="122"/>
      <c r="B47072" s="122"/>
      <c r="E47072" s="122"/>
    </row>
    <row r="47073" spans="1:5" ht="16.5">
      <c r="A47073" s="122"/>
      <c r="B47073" s="122"/>
      <c r="E47073" s="122"/>
    </row>
    <row r="47074" spans="1:5" ht="16.5">
      <c r="A47074" s="122"/>
      <c r="B47074" s="122"/>
      <c r="E47074" s="122"/>
    </row>
    <row r="47075" spans="1:5" ht="16.5">
      <c r="A47075" s="122"/>
      <c r="B47075" s="122"/>
      <c r="E47075" s="122"/>
    </row>
    <row r="47076" spans="1:5" ht="16.5">
      <c r="A47076" s="122"/>
      <c r="B47076" s="122"/>
      <c r="E47076" s="122"/>
    </row>
    <row r="47077" spans="1:5" ht="16.5">
      <c r="A47077" s="122"/>
      <c r="B47077" s="122"/>
      <c r="E47077" s="122"/>
    </row>
    <row r="47078" spans="1:5" ht="16.5">
      <c r="A47078" s="122"/>
      <c r="B47078" s="122"/>
      <c r="E47078" s="122"/>
    </row>
    <row r="47079" spans="1:5" ht="16.5">
      <c r="A47079" s="122"/>
      <c r="B47079" s="122"/>
      <c r="E47079" s="122"/>
    </row>
    <row r="47080" spans="1:5" ht="16.5">
      <c r="A47080" s="122"/>
      <c r="B47080" s="122"/>
      <c r="E47080" s="122"/>
    </row>
    <row r="47081" spans="1:5" ht="16.5">
      <c r="A47081" s="122"/>
      <c r="B47081" s="122"/>
      <c r="E47081" s="122"/>
    </row>
    <row r="47082" spans="1:5" ht="16.5">
      <c r="A47082" s="122"/>
      <c r="B47082" s="122"/>
      <c r="E47082" s="122"/>
    </row>
    <row r="47083" spans="1:5" ht="16.5">
      <c r="A47083" s="122"/>
      <c r="B47083" s="122"/>
      <c r="E47083" s="122"/>
    </row>
    <row r="47084" spans="1:5" ht="16.5">
      <c r="A47084" s="122"/>
      <c r="B47084" s="122"/>
      <c r="E47084" s="122"/>
    </row>
    <row r="47085" spans="1:5" ht="16.5">
      <c r="A47085" s="122"/>
      <c r="B47085" s="122"/>
      <c r="E47085" s="122"/>
    </row>
    <row r="47086" spans="1:5" ht="16.5">
      <c r="A47086" s="122"/>
      <c r="B47086" s="122"/>
      <c r="E47086" s="122"/>
    </row>
    <row r="47087" spans="1:5" ht="16.5">
      <c r="A47087" s="122"/>
      <c r="B47087" s="122"/>
      <c r="E47087" s="122"/>
    </row>
    <row r="47088" spans="1:5" ht="16.5">
      <c r="A47088" s="122"/>
      <c r="B47088" s="122"/>
      <c r="E47088" s="122"/>
    </row>
    <row r="47089" spans="1:5" ht="16.5">
      <c r="A47089" s="122"/>
      <c r="B47089" s="122"/>
      <c r="E47089" s="122"/>
    </row>
    <row r="47090" spans="1:5" ht="16.5">
      <c r="A47090" s="122"/>
      <c r="B47090" s="122"/>
      <c r="E47090" s="122"/>
    </row>
    <row r="47091" spans="1:5" ht="16.5">
      <c r="A47091" s="122"/>
      <c r="B47091" s="122"/>
      <c r="E47091" s="122"/>
    </row>
    <row r="47092" spans="1:5" ht="16.5">
      <c r="A47092" s="122"/>
      <c r="B47092" s="122"/>
      <c r="E47092" s="122"/>
    </row>
    <row r="47093" spans="1:5" ht="16.5">
      <c r="A47093" s="122"/>
      <c r="B47093" s="122"/>
      <c r="E47093" s="122"/>
    </row>
    <row r="47094" spans="1:5" ht="16.5">
      <c r="A47094" s="122"/>
      <c r="B47094" s="122"/>
      <c r="E47094" s="122"/>
    </row>
    <row r="47095" spans="1:5" ht="16.5">
      <c r="A47095" s="122"/>
      <c r="B47095" s="122"/>
      <c r="E47095" s="122"/>
    </row>
    <row r="47096" spans="1:5" ht="16.5">
      <c r="A47096" s="122"/>
      <c r="B47096" s="122"/>
      <c r="E47096" s="122"/>
    </row>
    <row r="47097" spans="1:5" ht="16.5">
      <c r="A47097" s="122"/>
      <c r="B47097" s="122"/>
      <c r="E47097" s="122"/>
    </row>
    <row r="47098" spans="1:5" ht="16.5">
      <c r="A47098" s="122"/>
      <c r="B47098" s="122"/>
      <c r="E47098" s="122"/>
    </row>
    <row r="47099" spans="1:5" ht="16.5">
      <c r="A47099" s="122"/>
      <c r="B47099" s="122"/>
      <c r="E47099" s="122"/>
    </row>
    <row r="47100" spans="1:5" ht="16.5">
      <c r="A47100" s="122"/>
      <c r="B47100" s="122"/>
      <c r="E47100" s="122"/>
    </row>
    <row r="47101" spans="1:5" ht="16.5">
      <c r="A47101" s="122"/>
      <c r="B47101" s="122"/>
      <c r="E47101" s="122"/>
    </row>
    <row r="47102" spans="1:5" ht="16.5">
      <c r="A47102" s="122"/>
      <c r="B47102" s="122"/>
      <c r="E47102" s="122"/>
    </row>
    <row r="47103" spans="1:5" ht="16.5">
      <c r="A47103" s="122"/>
      <c r="B47103" s="122"/>
      <c r="E47103" s="122"/>
    </row>
    <row r="47104" spans="1:5" ht="16.5">
      <c r="A47104" s="122"/>
      <c r="B47104" s="122"/>
      <c r="E47104" s="122"/>
    </row>
    <row r="47105" spans="1:5" ht="16.5">
      <c r="A47105" s="122"/>
      <c r="B47105" s="122"/>
      <c r="E47105" s="122"/>
    </row>
    <row r="47106" spans="1:5" ht="16.5">
      <c r="A47106" s="122"/>
      <c r="B47106" s="122"/>
      <c r="E47106" s="122"/>
    </row>
    <row r="47107" spans="1:5" ht="16.5">
      <c r="A47107" s="122"/>
      <c r="B47107" s="122"/>
      <c r="E47107" s="122"/>
    </row>
    <row r="47108" spans="1:5" ht="16.5">
      <c r="A47108" s="122"/>
      <c r="B47108" s="122"/>
      <c r="E47108" s="122"/>
    </row>
    <row r="47109" spans="1:5" ht="16.5">
      <c r="A47109" s="122"/>
      <c r="B47109" s="122"/>
      <c r="E47109" s="122"/>
    </row>
    <row r="47110" spans="1:5" ht="16.5">
      <c r="A47110" s="122"/>
      <c r="B47110" s="122"/>
      <c r="E47110" s="122"/>
    </row>
    <row r="47111" spans="1:5" ht="16.5">
      <c r="A47111" s="122"/>
      <c r="B47111" s="122"/>
      <c r="E47111" s="122"/>
    </row>
    <row r="47112" spans="1:5" ht="16.5">
      <c r="A47112" s="122"/>
      <c r="B47112" s="122"/>
      <c r="E47112" s="122"/>
    </row>
    <row r="47113" spans="1:5" ht="16.5">
      <c r="A47113" s="122"/>
      <c r="B47113" s="122"/>
      <c r="E47113" s="122"/>
    </row>
    <row r="47114" spans="1:5" ht="16.5">
      <c r="A47114" s="122"/>
      <c r="B47114" s="122"/>
      <c r="E47114" s="122"/>
    </row>
    <row r="47115" spans="1:5" ht="16.5">
      <c r="A47115" s="122"/>
      <c r="B47115" s="122"/>
      <c r="E47115" s="122"/>
    </row>
    <row r="47116" spans="1:5" ht="16.5">
      <c r="A47116" s="122"/>
      <c r="B47116" s="122"/>
      <c r="E47116" s="122"/>
    </row>
    <row r="47117" spans="1:5" ht="16.5">
      <c r="A47117" s="122"/>
      <c r="B47117" s="122"/>
      <c r="E47117" s="122"/>
    </row>
    <row r="47118" spans="1:5" ht="16.5">
      <c r="A47118" s="122"/>
      <c r="B47118" s="122"/>
      <c r="E47118" s="122"/>
    </row>
    <row r="47119" spans="1:5" ht="16.5">
      <c r="A47119" s="122"/>
      <c r="B47119" s="122"/>
      <c r="E47119" s="122"/>
    </row>
    <row r="47120" spans="1:5" ht="16.5">
      <c r="A47120" s="122"/>
      <c r="B47120" s="122"/>
      <c r="E47120" s="122"/>
    </row>
    <row r="47121" spans="1:5" ht="16.5">
      <c r="A47121" s="122"/>
      <c r="B47121" s="122"/>
      <c r="E47121" s="122"/>
    </row>
    <row r="47122" spans="1:5" ht="16.5">
      <c r="A47122" s="122"/>
      <c r="B47122" s="122"/>
      <c r="E47122" s="122"/>
    </row>
    <row r="47123" spans="1:5" ht="16.5">
      <c r="A47123" s="122"/>
      <c r="B47123" s="122"/>
      <c r="E47123" s="122"/>
    </row>
    <row r="47124" spans="1:5" ht="16.5">
      <c r="A47124" s="122"/>
      <c r="B47124" s="122"/>
      <c r="E47124" s="122"/>
    </row>
    <row r="47125" spans="1:5" ht="16.5">
      <c r="A47125" s="122"/>
      <c r="B47125" s="122"/>
      <c r="E47125" s="122"/>
    </row>
    <row r="47126" spans="1:5" ht="16.5">
      <c r="A47126" s="122"/>
      <c r="B47126" s="122"/>
      <c r="E47126" s="122"/>
    </row>
    <row r="47127" spans="1:5" ht="16.5">
      <c r="A47127" s="122"/>
      <c r="B47127" s="122"/>
      <c r="E47127" s="122"/>
    </row>
    <row r="47128" spans="1:5" ht="16.5">
      <c r="A47128" s="122"/>
      <c r="B47128" s="122"/>
      <c r="E47128" s="122"/>
    </row>
    <row r="47129" spans="1:5" ht="16.5">
      <c r="A47129" s="122"/>
      <c r="B47129" s="122"/>
      <c r="E47129" s="122"/>
    </row>
    <row r="47130" spans="1:5" ht="16.5">
      <c r="A47130" s="122"/>
      <c r="B47130" s="122"/>
      <c r="E47130" s="122"/>
    </row>
    <row r="47131" spans="1:5" ht="16.5">
      <c r="A47131" s="122"/>
      <c r="B47131" s="122"/>
      <c r="E47131" s="122"/>
    </row>
    <row r="47132" spans="1:5" ht="16.5">
      <c r="A47132" s="122"/>
      <c r="B47132" s="122"/>
      <c r="E47132" s="122"/>
    </row>
    <row r="47133" spans="1:5" ht="16.5">
      <c r="A47133" s="122"/>
      <c r="B47133" s="122"/>
      <c r="E47133" s="122"/>
    </row>
    <row r="47134" spans="1:5" ht="16.5">
      <c r="A47134" s="122"/>
      <c r="B47134" s="122"/>
      <c r="E47134" s="122"/>
    </row>
    <row r="47135" spans="1:5" ht="16.5">
      <c r="A47135" s="122"/>
      <c r="B47135" s="122"/>
      <c r="E47135" s="122"/>
    </row>
    <row r="47136" spans="1:5" ht="16.5">
      <c r="A47136" s="122"/>
      <c r="B47136" s="122"/>
      <c r="E47136" s="122"/>
    </row>
    <row r="47137" spans="1:5" ht="16.5">
      <c r="A47137" s="122"/>
      <c r="B47137" s="122"/>
      <c r="E47137" s="122"/>
    </row>
    <row r="47138" spans="1:5" ht="16.5">
      <c r="A47138" s="122"/>
      <c r="B47138" s="122"/>
      <c r="E47138" s="122"/>
    </row>
    <row r="47139" spans="1:5" ht="16.5">
      <c r="A47139" s="122"/>
      <c r="B47139" s="122"/>
      <c r="E47139" s="122"/>
    </row>
    <row r="47140" spans="1:5" ht="16.5">
      <c r="A47140" s="122"/>
      <c r="B47140" s="122"/>
      <c r="E47140" s="122"/>
    </row>
    <row r="47141" spans="1:5" ht="16.5">
      <c r="A47141" s="122"/>
      <c r="B47141" s="122"/>
      <c r="E47141" s="122"/>
    </row>
    <row r="47142" spans="1:5" ht="16.5">
      <c r="A47142" s="122"/>
      <c r="B47142" s="122"/>
      <c r="E47142" s="122"/>
    </row>
    <row r="47143" spans="1:5" ht="16.5">
      <c r="A47143" s="122"/>
      <c r="B47143" s="122"/>
      <c r="E47143" s="122"/>
    </row>
    <row r="47144" spans="1:5" ht="16.5">
      <c r="A47144" s="122"/>
      <c r="B47144" s="122"/>
      <c r="E47144" s="122"/>
    </row>
    <row r="47145" spans="1:5" ht="16.5">
      <c r="A47145" s="122"/>
      <c r="B47145" s="122"/>
      <c r="E47145" s="122"/>
    </row>
    <row r="47146" spans="1:5" ht="16.5">
      <c r="A47146" s="122"/>
      <c r="B47146" s="122"/>
      <c r="E47146" s="122"/>
    </row>
    <row r="47147" spans="1:5" ht="16.5">
      <c r="A47147" s="122"/>
      <c r="B47147" s="122"/>
      <c r="E47147" s="122"/>
    </row>
    <row r="47148" spans="1:5" ht="16.5">
      <c r="A47148" s="122"/>
      <c r="B47148" s="122"/>
      <c r="E47148" s="122"/>
    </row>
    <row r="47149" spans="1:5" ht="16.5">
      <c r="A47149" s="122"/>
      <c r="B47149" s="122"/>
      <c r="E47149" s="122"/>
    </row>
    <row r="47150" spans="1:5" ht="16.5">
      <c r="A47150" s="122"/>
      <c r="B47150" s="122"/>
      <c r="E47150" s="122"/>
    </row>
    <row r="47151" spans="1:5" ht="16.5">
      <c r="A47151" s="122"/>
      <c r="B47151" s="122"/>
      <c r="E47151" s="122"/>
    </row>
    <row r="47152" spans="1:5" ht="16.5">
      <c r="A47152" s="122"/>
      <c r="B47152" s="122"/>
      <c r="E47152" s="122"/>
    </row>
    <row r="47153" spans="1:5" ht="16.5">
      <c r="A47153" s="122"/>
      <c r="B47153" s="122"/>
      <c r="E47153" s="122"/>
    </row>
    <row r="47154" spans="1:5" ht="16.5">
      <c r="A47154" s="122"/>
      <c r="B47154" s="122"/>
      <c r="E47154" s="122"/>
    </row>
    <row r="47155" spans="1:5" ht="16.5">
      <c r="A47155" s="122"/>
      <c r="B47155" s="122"/>
      <c r="E47155" s="122"/>
    </row>
    <row r="47156" spans="1:5" ht="16.5">
      <c r="A47156" s="122"/>
      <c r="B47156" s="122"/>
      <c r="E47156" s="122"/>
    </row>
    <row r="47157" spans="1:5" ht="16.5">
      <c r="A47157" s="122"/>
      <c r="B47157" s="122"/>
      <c r="E47157" s="122"/>
    </row>
    <row r="47158" spans="1:5" ht="16.5">
      <c r="A47158" s="122"/>
      <c r="B47158" s="122"/>
      <c r="E47158" s="122"/>
    </row>
    <row r="47159" spans="1:5" ht="16.5">
      <c r="A47159" s="122"/>
      <c r="B47159" s="122"/>
      <c r="E47159" s="122"/>
    </row>
    <row r="47160" spans="1:5" ht="16.5">
      <c r="A47160" s="122"/>
      <c r="B47160" s="122"/>
      <c r="E47160" s="122"/>
    </row>
    <row r="47161" spans="1:5" ht="16.5">
      <c r="A47161" s="122"/>
      <c r="B47161" s="122"/>
      <c r="E47161" s="122"/>
    </row>
    <row r="47162" spans="1:5" ht="16.5">
      <c r="A47162" s="122"/>
      <c r="B47162" s="122"/>
      <c r="E47162" s="122"/>
    </row>
    <row r="47163" spans="1:5" ht="16.5">
      <c r="A47163" s="122"/>
      <c r="B47163" s="122"/>
      <c r="E47163" s="122"/>
    </row>
    <row r="47164" spans="1:5" ht="16.5">
      <c r="A47164" s="122"/>
      <c r="B47164" s="122"/>
      <c r="E47164" s="122"/>
    </row>
    <row r="47165" spans="1:5" ht="16.5">
      <c r="A47165" s="122"/>
      <c r="B47165" s="122"/>
      <c r="E47165" s="122"/>
    </row>
    <row r="47166" spans="1:5" ht="16.5">
      <c r="A47166" s="122"/>
      <c r="B47166" s="122"/>
      <c r="E47166" s="122"/>
    </row>
    <row r="47167" spans="1:5" ht="16.5">
      <c r="A47167" s="122"/>
      <c r="B47167" s="122"/>
      <c r="E47167" s="122"/>
    </row>
    <row r="47168" spans="1:5" ht="16.5">
      <c r="A47168" s="122"/>
      <c r="B47168" s="122"/>
      <c r="E47168" s="122"/>
    </row>
    <row r="47169" spans="1:5" ht="16.5">
      <c r="A47169" s="122"/>
      <c r="B47169" s="122"/>
      <c r="E47169" s="122"/>
    </row>
    <row r="47170" spans="1:5" ht="16.5">
      <c r="A47170" s="122"/>
      <c r="B47170" s="122"/>
      <c r="E47170" s="122"/>
    </row>
    <row r="47171" spans="1:5" ht="16.5">
      <c r="A47171" s="122"/>
      <c r="B47171" s="122"/>
      <c r="E47171" s="122"/>
    </row>
    <row r="47172" spans="1:5" ht="16.5">
      <c r="A47172" s="122"/>
      <c r="B47172" s="122"/>
      <c r="E47172" s="122"/>
    </row>
    <row r="47173" spans="1:5" ht="16.5">
      <c r="A47173" s="122"/>
      <c r="B47173" s="122"/>
      <c r="E47173" s="122"/>
    </row>
    <row r="47174" spans="1:5" ht="16.5">
      <c r="A47174" s="122"/>
      <c r="B47174" s="122"/>
      <c r="E47174" s="122"/>
    </row>
    <row r="47175" spans="1:5" ht="16.5">
      <c r="A47175" s="122"/>
      <c r="B47175" s="122"/>
      <c r="E47175" s="122"/>
    </row>
    <row r="47176" spans="1:5" ht="16.5">
      <c r="A47176" s="122"/>
      <c r="B47176" s="122"/>
      <c r="E47176" s="122"/>
    </row>
    <row r="47177" spans="1:5" ht="16.5">
      <c r="A47177" s="122"/>
      <c r="B47177" s="122"/>
      <c r="E47177" s="122"/>
    </row>
    <row r="47178" spans="1:5" ht="16.5">
      <c r="A47178" s="122"/>
      <c r="B47178" s="122"/>
      <c r="E47178" s="122"/>
    </row>
    <row r="47179" spans="1:5" ht="16.5">
      <c r="A47179" s="122"/>
      <c r="B47179" s="122"/>
      <c r="E47179" s="122"/>
    </row>
    <row r="47180" spans="1:5" ht="16.5">
      <c r="A47180" s="122"/>
      <c r="B47180" s="122"/>
      <c r="E47180" s="122"/>
    </row>
    <row r="47181" spans="1:5" ht="16.5">
      <c r="A47181" s="122"/>
      <c r="B47181" s="122"/>
      <c r="E47181" s="122"/>
    </row>
    <row r="47182" spans="1:5" ht="16.5">
      <c r="A47182" s="122"/>
      <c r="B47182" s="122"/>
      <c r="E47182" s="122"/>
    </row>
    <row r="47183" spans="1:5" ht="16.5">
      <c r="A47183" s="122"/>
      <c r="B47183" s="122"/>
      <c r="E47183" s="122"/>
    </row>
    <row r="47184" spans="1:5" ht="16.5">
      <c r="A47184" s="122"/>
      <c r="B47184" s="122"/>
      <c r="E47184" s="122"/>
    </row>
    <row r="47185" spans="1:5" ht="16.5">
      <c r="A47185" s="122"/>
      <c r="B47185" s="122"/>
      <c r="E47185" s="122"/>
    </row>
    <row r="47186" spans="1:5" ht="16.5">
      <c r="A47186" s="122"/>
      <c r="B47186" s="122"/>
      <c r="E47186" s="122"/>
    </row>
    <row r="47187" spans="1:5" ht="16.5">
      <c r="A47187" s="122"/>
      <c r="B47187" s="122"/>
      <c r="E47187" s="122"/>
    </row>
    <row r="47188" spans="1:5" ht="16.5">
      <c r="A47188" s="122"/>
      <c r="B47188" s="122"/>
      <c r="E47188" s="122"/>
    </row>
    <row r="47189" spans="1:5" ht="16.5">
      <c r="A47189" s="122"/>
      <c r="B47189" s="122"/>
      <c r="E47189" s="122"/>
    </row>
    <row r="47190" spans="1:5" ht="16.5">
      <c r="A47190" s="122"/>
      <c r="B47190" s="122"/>
      <c r="E47190" s="122"/>
    </row>
    <row r="47191" spans="1:5" ht="16.5">
      <c r="A47191" s="122"/>
      <c r="B47191" s="122"/>
      <c r="E47191" s="122"/>
    </row>
    <row r="47192" spans="1:5" ht="16.5">
      <c r="A47192" s="122"/>
      <c r="B47192" s="122"/>
      <c r="E47192" s="122"/>
    </row>
    <row r="47193" spans="1:5" ht="16.5">
      <c r="A47193" s="122"/>
      <c r="B47193" s="122"/>
      <c r="E47193" s="122"/>
    </row>
    <row r="47194" spans="1:5" ht="16.5">
      <c r="A47194" s="122"/>
      <c r="B47194" s="122"/>
      <c r="E47194" s="122"/>
    </row>
    <row r="47195" spans="1:5" ht="16.5">
      <c r="A47195" s="122"/>
      <c r="B47195" s="122"/>
      <c r="E47195" s="122"/>
    </row>
    <row r="47196" spans="1:5" ht="16.5">
      <c r="A47196" s="122"/>
      <c r="B47196" s="122"/>
      <c r="E47196" s="122"/>
    </row>
    <row r="47197" spans="1:5" ht="16.5">
      <c r="A47197" s="122"/>
      <c r="B47197" s="122"/>
      <c r="E47197" s="122"/>
    </row>
    <row r="47198" spans="1:5" ht="16.5">
      <c r="A47198" s="122"/>
      <c r="B47198" s="122"/>
      <c r="E47198" s="122"/>
    </row>
    <row r="47199" spans="1:5" ht="16.5">
      <c r="A47199" s="122"/>
      <c r="B47199" s="122"/>
      <c r="E47199" s="122"/>
    </row>
    <row r="47200" spans="1:5" ht="16.5">
      <c r="A47200" s="122"/>
      <c r="B47200" s="122"/>
      <c r="E47200" s="122"/>
    </row>
    <row r="47201" spans="1:5" ht="16.5">
      <c r="A47201" s="122"/>
      <c r="B47201" s="122"/>
      <c r="E47201" s="122"/>
    </row>
    <row r="47202" spans="1:5" ht="16.5">
      <c r="A47202" s="122"/>
      <c r="B47202" s="122"/>
      <c r="E47202" s="122"/>
    </row>
    <row r="47203" spans="1:5" ht="16.5">
      <c r="A47203" s="122"/>
      <c r="B47203" s="122"/>
      <c r="E47203" s="122"/>
    </row>
    <row r="47204" spans="1:5" ht="16.5">
      <c r="A47204" s="122"/>
      <c r="B47204" s="122"/>
      <c r="E47204" s="122"/>
    </row>
    <row r="47205" spans="1:5" ht="16.5">
      <c r="A47205" s="122"/>
      <c r="B47205" s="122"/>
      <c r="E47205" s="122"/>
    </row>
    <row r="47206" spans="1:5" ht="16.5">
      <c r="A47206" s="122"/>
      <c r="B47206" s="122"/>
      <c r="E47206" s="122"/>
    </row>
    <row r="47207" spans="1:5" ht="16.5">
      <c r="A47207" s="122"/>
      <c r="B47207" s="122"/>
      <c r="E47207" s="122"/>
    </row>
    <row r="47208" spans="1:5" ht="16.5">
      <c r="A47208" s="122"/>
      <c r="B47208" s="122"/>
      <c r="E47208" s="122"/>
    </row>
    <row r="47209" spans="1:5" ht="16.5">
      <c r="A47209" s="122"/>
      <c r="B47209" s="122"/>
      <c r="E47209" s="122"/>
    </row>
    <row r="47210" spans="1:5" ht="16.5">
      <c r="A47210" s="122"/>
      <c r="B47210" s="122"/>
      <c r="E47210" s="122"/>
    </row>
    <row r="47211" spans="1:5" ht="16.5">
      <c r="A47211" s="122"/>
      <c r="B47211" s="122"/>
      <c r="E47211" s="122"/>
    </row>
    <row r="47212" spans="1:5" ht="16.5">
      <c r="A47212" s="122"/>
      <c r="B47212" s="122"/>
      <c r="E47212" s="122"/>
    </row>
    <row r="47213" spans="1:5" ht="16.5">
      <c r="A47213" s="122"/>
      <c r="B47213" s="122"/>
      <c r="E47213" s="122"/>
    </row>
    <row r="47214" spans="1:5" ht="16.5">
      <c r="A47214" s="122"/>
      <c r="B47214" s="122"/>
      <c r="E47214" s="122"/>
    </row>
    <row r="47215" spans="1:5" ht="16.5">
      <c r="A47215" s="122"/>
      <c r="B47215" s="122"/>
      <c r="E47215" s="122"/>
    </row>
    <row r="47216" spans="1:5" ht="16.5">
      <c r="A47216" s="122"/>
      <c r="B47216" s="122"/>
      <c r="E47216" s="122"/>
    </row>
    <row r="47217" spans="1:5" ht="16.5">
      <c r="A47217" s="122"/>
      <c r="B47217" s="122"/>
      <c r="E47217" s="122"/>
    </row>
    <row r="47218" spans="1:5" ht="16.5">
      <c r="A47218" s="122"/>
      <c r="B47218" s="122"/>
      <c r="E47218" s="122"/>
    </row>
    <row r="47219" spans="1:5" ht="16.5">
      <c r="A47219" s="122"/>
      <c r="B47219" s="122"/>
      <c r="E47219" s="122"/>
    </row>
    <row r="47220" spans="1:5" ht="16.5">
      <c r="A47220" s="122"/>
      <c r="B47220" s="122"/>
      <c r="E47220" s="122"/>
    </row>
    <row r="47221" spans="1:5" ht="16.5">
      <c r="A47221" s="122"/>
      <c r="B47221" s="122"/>
      <c r="E47221" s="122"/>
    </row>
    <row r="47222" spans="1:5" ht="16.5">
      <c r="A47222" s="122"/>
      <c r="B47222" s="122"/>
      <c r="E47222" s="122"/>
    </row>
    <row r="47223" spans="1:5" ht="16.5">
      <c r="A47223" s="122"/>
      <c r="B47223" s="122"/>
      <c r="E47223" s="122"/>
    </row>
    <row r="47224" spans="1:5" ht="16.5">
      <c r="A47224" s="122"/>
      <c r="B47224" s="122"/>
      <c r="E47224" s="122"/>
    </row>
    <row r="47225" spans="1:5" ht="16.5">
      <c r="A47225" s="122"/>
      <c r="B47225" s="122"/>
      <c r="E47225" s="122"/>
    </row>
    <row r="47226" spans="1:5" ht="16.5">
      <c r="A47226" s="122"/>
      <c r="B47226" s="122"/>
      <c r="E47226" s="122"/>
    </row>
    <row r="47227" spans="1:5" ht="16.5">
      <c r="A47227" s="122"/>
      <c r="B47227" s="122"/>
      <c r="E47227" s="122"/>
    </row>
    <row r="47228" spans="1:5" ht="16.5">
      <c r="A47228" s="122"/>
      <c r="B47228" s="122"/>
      <c r="E47228" s="122"/>
    </row>
    <row r="47229" spans="1:5" ht="16.5">
      <c r="A47229" s="122"/>
      <c r="B47229" s="122"/>
      <c r="E47229" s="122"/>
    </row>
    <row r="47230" spans="1:5" ht="16.5">
      <c r="A47230" s="122"/>
      <c r="B47230" s="122"/>
      <c r="E47230" s="122"/>
    </row>
    <row r="47231" spans="1:5" ht="16.5">
      <c r="A47231" s="122"/>
      <c r="B47231" s="122"/>
      <c r="E47231" s="122"/>
    </row>
    <row r="47232" spans="1:5" ht="16.5">
      <c r="A47232" s="122"/>
      <c r="B47232" s="122"/>
      <c r="E47232" s="122"/>
    </row>
    <row r="47233" spans="1:5" ht="16.5">
      <c r="A47233" s="122"/>
      <c r="B47233" s="122"/>
      <c r="E47233" s="122"/>
    </row>
    <row r="47234" spans="1:5" ht="16.5">
      <c r="A47234" s="122"/>
      <c r="B47234" s="122"/>
      <c r="E47234" s="122"/>
    </row>
    <row r="47235" spans="1:5" ht="16.5">
      <c r="A47235" s="122"/>
      <c r="B47235" s="122"/>
      <c r="E47235" s="122"/>
    </row>
    <row r="47236" spans="1:5" ht="16.5">
      <c r="A47236" s="122"/>
      <c r="B47236" s="122"/>
      <c r="E47236" s="122"/>
    </row>
    <row r="47237" spans="1:5" ht="16.5">
      <c r="A47237" s="122"/>
      <c r="B47237" s="122"/>
      <c r="E47237" s="122"/>
    </row>
    <row r="47238" spans="1:5" ht="16.5">
      <c r="A47238" s="122"/>
      <c r="B47238" s="122"/>
      <c r="E47238" s="122"/>
    </row>
    <row r="47239" spans="1:5" ht="16.5">
      <c r="A47239" s="122"/>
      <c r="B47239" s="122"/>
      <c r="E47239" s="122"/>
    </row>
    <row r="47240" spans="1:5" ht="16.5">
      <c r="A47240" s="122"/>
      <c r="B47240" s="122"/>
      <c r="E47240" s="122"/>
    </row>
    <row r="47241" spans="1:5" ht="16.5">
      <c r="A47241" s="122"/>
      <c r="B47241" s="122"/>
      <c r="E47241" s="122"/>
    </row>
    <row r="47242" spans="1:5" ht="16.5">
      <c r="A47242" s="122"/>
      <c r="B47242" s="122"/>
      <c r="E47242" s="122"/>
    </row>
    <row r="47243" spans="1:5" ht="16.5">
      <c r="A47243" s="122"/>
      <c r="B47243" s="122"/>
      <c r="E47243" s="122"/>
    </row>
    <row r="47244" spans="1:5" ht="16.5">
      <c r="A47244" s="122"/>
      <c r="B47244" s="122"/>
      <c r="E47244" s="122"/>
    </row>
    <row r="47245" spans="1:5" ht="16.5">
      <c r="A47245" s="122"/>
      <c r="B47245" s="122"/>
      <c r="E47245" s="122"/>
    </row>
    <row r="47246" spans="1:5" ht="16.5">
      <c r="A47246" s="122"/>
      <c r="B47246" s="122"/>
      <c r="E47246" s="122"/>
    </row>
    <row r="47247" spans="1:5" ht="16.5">
      <c r="A47247" s="122"/>
      <c r="B47247" s="122"/>
      <c r="E47247" s="122"/>
    </row>
    <row r="47248" spans="1:5" ht="16.5">
      <c r="A47248" s="122"/>
      <c r="B47248" s="122"/>
      <c r="E47248" s="122"/>
    </row>
    <row r="47249" spans="1:5" ht="16.5">
      <c r="A47249" s="122"/>
      <c r="B47249" s="122"/>
      <c r="E47249" s="122"/>
    </row>
    <row r="47250" spans="1:5" ht="16.5">
      <c r="A47250" s="122"/>
      <c r="B47250" s="122"/>
      <c r="E47250" s="122"/>
    </row>
    <row r="47251" spans="1:5" ht="16.5">
      <c r="A47251" s="122"/>
      <c r="B47251" s="122"/>
      <c r="E47251" s="122"/>
    </row>
    <row r="47252" spans="1:5" ht="16.5">
      <c r="A47252" s="122"/>
      <c r="B47252" s="122"/>
      <c r="E47252" s="122"/>
    </row>
    <row r="47253" spans="1:5" ht="16.5">
      <c r="A47253" s="122"/>
      <c r="B47253" s="122"/>
      <c r="E47253" s="122"/>
    </row>
    <row r="47254" spans="1:5" ht="16.5">
      <c r="A47254" s="122"/>
      <c r="B47254" s="122"/>
      <c r="E47254" s="122"/>
    </row>
    <row r="47255" spans="1:5" ht="16.5">
      <c r="A47255" s="122"/>
      <c r="B47255" s="122"/>
      <c r="E47255" s="122"/>
    </row>
    <row r="47256" spans="1:5" ht="16.5">
      <c r="A47256" s="122"/>
      <c r="B47256" s="122"/>
      <c r="E47256" s="122"/>
    </row>
    <row r="47257" spans="1:5" ht="16.5">
      <c r="A47257" s="122"/>
      <c r="B47257" s="122"/>
      <c r="E47257" s="122"/>
    </row>
    <row r="47258" spans="1:5" ht="16.5">
      <c r="A47258" s="122"/>
      <c r="B47258" s="122"/>
      <c r="E47258" s="122"/>
    </row>
    <row r="47259" spans="1:5" ht="16.5">
      <c r="A47259" s="122"/>
      <c r="B47259" s="122"/>
      <c r="E47259" s="122"/>
    </row>
    <row r="47260" spans="1:5" ht="16.5">
      <c r="A47260" s="122"/>
      <c r="B47260" s="122"/>
      <c r="E47260" s="122"/>
    </row>
    <row r="47261" spans="1:5" ht="16.5">
      <c r="A47261" s="122"/>
      <c r="B47261" s="122"/>
      <c r="E47261" s="122"/>
    </row>
    <row r="47262" spans="1:5" ht="16.5">
      <c r="A47262" s="122"/>
      <c r="B47262" s="122"/>
      <c r="E47262" s="122"/>
    </row>
    <row r="47263" spans="1:5" ht="16.5">
      <c r="A47263" s="122"/>
      <c r="B47263" s="122"/>
      <c r="E47263" s="122"/>
    </row>
    <row r="47264" spans="1:5" ht="16.5">
      <c r="A47264" s="122"/>
      <c r="B47264" s="122"/>
      <c r="E47264" s="122"/>
    </row>
    <row r="47265" spans="1:5" ht="16.5">
      <c r="A47265" s="122"/>
      <c r="B47265" s="122"/>
      <c r="E47265" s="122"/>
    </row>
    <row r="47266" spans="1:5" ht="16.5">
      <c r="A47266" s="122"/>
      <c r="B47266" s="122"/>
      <c r="E47266" s="122"/>
    </row>
    <row r="47267" spans="1:5" ht="16.5">
      <c r="A47267" s="122"/>
      <c r="B47267" s="122"/>
      <c r="E47267" s="122"/>
    </row>
    <row r="47268" spans="1:5" ht="16.5">
      <c r="A47268" s="122"/>
      <c r="B47268" s="122"/>
      <c r="E47268" s="122"/>
    </row>
    <row r="47269" spans="1:5" ht="16.5">
      <c r="A47269" s="122"/>
      <c r="B47269" s="122"/>
      <c r="E47269" s="122"/>
    </row>
    <row r="47270" spans="1:5" ht="16.5">
      <c r="A47270" s="122"/>
      <c r="B47270" s="122"/>
      <c r="E47270" s="122"/>
    </row>
    <row r="47271" spans="1:5" ht="16.5">
      <c r="A47271" s="122"/>
      <c r="B47271" s="122"/>
      <c r="E47271" s="122"/>
    </row>
    <row r="47272" spans="1:5" ht="16.5">
      <c r="A47272" s="122"/>
      <c r="B47272" s="122"/>
      <c r="E47272" s="122"/>
    </row>
    <row r="47273" spans="1:5" ht="16.5">
      <c r="A47273" s="122"/>
      <c r="B47273" s="122"/>
      <c r="E47273" s="122"/>
    </row>
    <row r="47274" spans="1:5" ht="16.5">
      <c r="A47274" s="122"/>
      <c r="B47274" s="122"/>
      <c r="E47274" s="122"/>
    </row>
    <row r="47275" spans="1:5" ht="16.5">
      <c r="A47275" s="122"/>
      <c r="B47275" s="122"/>
      <c r="E47275" s="122"/>
    </row>
    <row r="47276" spans="1:5" ht="16.5">
      <c r="A47276" s="122"/>
      <c r="B47276" s="122"/>
      <c r="E47276" s="122"/>
    </row>
    <row r="47277" spans="1:5" ht="16.5">
      <c r="A47277" s="122"/>
      <c r="B47277" s="122"/>
      <c r="E47277" s="122"/>
    </row>
    <row r="47278" spans="1:5" ht="16.5">
      <c r="A47278" s="122"/>
      <c r="B47278" s="122"/>
      <c r="E47278" s="122"/>
    </row>
    <row r="47279" spans="1:5" ht="16.5">
      <c r="A47279" s="122"/>
      <c r="B47279" s="122"/>
      <c r="E47279" s="122"/>
    </row>
    <row r="47280" spans="1:5" ht="16.5">
      <c r="A47280" s="122"/>
      <c r="B47280" s="122"/>
      <c r="E47280" s="122"/>
    </row>
    <row r="47281" spans="1:5" ht="16.5">
      <c r="A47281" s="122"/>
      <c r="B47281" s="122"/>
      <c r="E47281" s="122"/>
    </row>
    <row r="47282" spans="1:5" ht="16.5">
      <c r="A47282" s="122"/>
      <c r="B47282" s="122"/>
      <c r="E47282" s="122"/>
    </row>
    <row r="47283" spans="1:5" ht="16.5">
      <c r="A47283" s="122"/>
      <c r="B47283" s="122"/>
      <c r="E47283" s="122"/>
    </row>
    <row r="47284" spans="1:5" ht="16.5">
      <c r="A47284" s="122"/>
      <c r="B47284" s="122"/>
      <c r="E47284" s="122"/>
    </row>
    <row r="47285" spans="1:5" ht="16.5">
      <c r="A47285" s="122"/>
      <c r="B47285" s="122"/>
      <c r="E47285" s="122"/>
    </row>
    <row r="47286" spans="1:5" ht="16.5">
      <c r="A47286" s="122"/>
      <c r="B47286" s="122"/>
      <c r="E47286" s="122"/>
    </row>
    <row r="47287" spans="1:5" ht="16.5">
      <c r="A47287" s="122"/>
      <c r="B47287" s="122"/>
      <c r="E47287" s="122"/>
    </row>
    <row r="47288" spans="1:5" ht="16.5">
      <c r="A47288" s="122"/>
      <c r="B47288" s="122"/>
      <c r="E47288" s="122"/>
    </row>
    <row r="47289" spans="1:5" ht="16.5">
      <c r="A47289" s="122"/>
      <c r="B47289" s="122"/>
      <c r="E47289" s="122"/>
    </row>
    <row r="47290" spans="1:5" ht="16.5">
      <c r="A47290" s="122"/>
      <c r="B47290" s="122"/>
      <c r="E47290" s="122"/>
    </row>
    <row r="47291" spans="1:5" ht="16.5">
      <c r="A47291" s="122"/>
      <c r="B47291" s="122"/>
      <c r="E47291" s="122"/>
    </row>
    <row r="47292" spans="1:5" ht="16.5">
      <c r="A47292" s="122"/>
      <c r="B47292" s="122"/>
      <c r="E47292" s="122"/>
    </row>
    <row r="47293" spans="1:5" ht="16.5">
      <c r="A47293" s="122"/>
      <c r="B47293" s="122"/>
      <c r="E47293" s="122"/>
    </row>
    <row r="47294" spans="1:5" ht="16.5">
      <c r="A47294" s="122"/>
      <c r="B47294" s="122"/>
      <c r="E47294" s="122"/>
    </row>
    <row r="47295" spans="1:5" ht="16.5">
      <c r="A47295" s="122"/>
      <c r="B47295" s="122"/>
      <c r="E47295" s="122"/>
    </row>
    <row r="47296" spans="1:5" ht="16.5">
      <c r="A47296" s="122"/>
      <c r="B47296" s="122"/>
      <c r="E47296" s="122"/>
    </row>
    <row r="47297" spans="1:5" ht="16.5">
      <c r="A47297" s="122"/>
      <c r="B47297" s="122"/>
      <c r="E47297" s="122"/>
    </row>
    <row r="47298" spans="1:5" ht="16.5">
      <c r="A47298" s="122"/>
      <c r="B47298" s="122"/>
      <c r="E47298" s="122"/>
    </row>
    <row r="47299" spans="1:5" ht="16.5">
      <c r="A47299" s="122"/>
      <c r="B47299" s="122"/>
      <c r="E47299" s="122"/>
    </row>
    <row r="47300" spans="1:5" ht="16.5">
      <c r="A47300" s="122"/>
      <c r="B47300" s="122"/>
      <c r="E47300" s="122"/>
    </row>
    <row r="47301" spans="1:5" ht="16.5">
      <c r="A47301" s="122"/>
      <c r="B47301" s="122"/>
      <c r="E47301" s="122"/>
    </row>
    <row r="47302" spans="1:5" ht="16.5">
      <c r="A47302" s="122"/>
      <c r="B47302" s="122"/>
      <c r="E47302" s="122"/>
    </row>
    <row r="47303" spans="1:5" ht="16.5">
      <c r="A47303" s="122"/>
      <c r="B47303" s="122"/>
      <c r="E47303" s="122"/>
    </row>
    <row r="47304" spans="1:5" ht="16.5">
      <c r="A47304" s="122"/>
      <c r="B47304" s="122"/>
      <c r="E47304" s="122"/>
    </row>
    <row r="47305" spans="1:5" ht="16.5">
      <c r="A47305" s="122"/>
      <c r="B47305" s="122"/>
      <c r="E47305" s="122"/>
    </row>
    <row r="47306" spans="1:5" ht="16.5">
      <c r="A47306" s="122"/>
      <c r="B47306" s="122"/>
      <c r="E47306" s="122"/>
    </row>
    <row r="47307" spans="1:5" ht="16.5">
      <c r="A47307" s="122"/>
      <c r="B47307" s="122"/>
      <c r="E47307" s="122"/>
    </row>
    <row r="47308" spans="1:5" ht="16.5">
      <c r="A47308" s="122"/>
      <c r="B47308" s="122"/>
      <c r="E47308" s="122"/>
    </row>
    <row r="47309" spans="1:5" ht="16.5">
      <c r="A47309" s="122"/>
      <c r="B47309" s="122"/>
      <c r="E47309" s="122"/>
    </row>
    <row r="47310" spans="1:5" ht="16.5">
      <c r="A47310" s="122"/>
      <c r="B47310" s="122"/>
      <c r="E47310" s="122"/>
    </row>
    <row r="47311" spans="1:5" ht="16.5">
      <c r="A47311" s="122"/>
      <c r="B47311" s="122"/>
      <c r="E47311" s="122"/>
    </row>
    <row r="47312" spans="1:5" ht="16.5">
      <c r="A47312" s="122"/>
      <c r="B47312" s="122"/>
      <c r="E47312" s="122"/>
    </row>
    <row r="47313" spans="1:5" ht="16.5">
      <c r="A47313" s="122"/>
      <c r="B47313" s="122"/>
      <c r="E47313" s="122"/>
    </row>
    <row r="47314" spans="1:5" ht="16.5">
      <c r="A47314" s="122"/>
      <c r="B47314" s="122"/>
      <c r="E47314" s="122"/>
    </row>
    <row r="47315" spans="1:5" ht="16.5">
      <c r="A47315" s="122"/>
      <c r="B47315" s="122"/>
      <c r="E47315" s="122"/>
    </row>
    <row r="47316" spans="1:5" ht="16.5">
      <c r="A47316" s="122"/>
      <c r="B47316" s="122"/>
      <c r="E47316" s="122"/>
    </row>
    <row r="47317" spans="1:5" ht="16.5">
      <c r="A47317" s="122"/>
      <c r="B47317" s="122"/>
      <c r="E47317" s="122"/>
    </row>
    <row r="47318" spans="1:5" ht="16.5">
      <c r="A47318" s="122"/>
      <c r="B47318" s="122"/>
      <c r="E47318" s="122"/>
    </row>
    <row r="47319" spans="1:5" ht="16.5">
      <c r="A47319" s="122"/>
      <c r="B47319" s="122"/>
      <c r="E47319" s="122"/>
    </row>
    <row r="47320" spans="1:5" ht="16.5">
      <c r="A47320" s="122"/>
      <c r="B47320" s="122"/>
      <c r="E47320" s="122"/>
    </row>
    <row r="47321" spans="1:5" ht="16.5">
      <c r="A47321" s="122"/>
      <c r="B47321" s="122"/>
      <c r="E47321" s="122"/>
    </row>
    <row r="47322" spans="1:5" ht="16.5">
      <c r="A47322" s="122"/>
      <c r="B47322" s="122"/>
      <c r="E47322" s="122"/>
    </row>
    <row r="47323" spans="1:5" ht="16.5">
      <c r="A47323" s="122"/>
      <c r="B47323" s="122"/>
      <c r="E47323" s="122"/>
    </row>
    <row r="47324" spans="1:5" ht="16.5">
      <c r="A47324" s="122"/>
      <c r="B47324" s="122"/>
      <c r="E47324" s="122"/>
    </row>
    <row r="47325" spans="1:5" ht="16.5">
      <c r="A47325" s="122"/>
      <c r="B47325" s="122"/>
      <c r="E47325" s="122"/>
    </row>
    <row r="47326" spans="1:5" ht="16.5">
      <c r="A47326" s="122"/>
      <c r="B47326" s="122"/>
      <c r="E47326" s="122"/>
    </row>
    <row r="47327" spans="1:5" ht="16.5">
      <c r="A47327" s="122"/>
      <c r="B47327" s="122"/>
      <c r="E47327" s="122"/>
    </row>
    <row r="47328" spans="1:5" ht="16.5">
      <c r="A47328" s="122"/>
      <c r="B47328" s="122"/>
      <c r="E47328" s="122"/>
    </row>
    <row r="47329" spans="1:5" ht="16.5">
      <c r="A47329" s="122"/>
      <c r="B47329" s="122"/>
      <c r="E47329" s="122"/>
    </row>
    <row r="47330" spans="1:5" ht="16.5">
      <c r="A47330" s="122"/>
      <c r="B47330" s="122"/>
      <c r="E47330" s="122"/>
    </row>
    <row r="47331" spans="1:5" ht="16.5">
      <c r="A47331" s="122"/>
      <c r="B47331" s="122"/>
      <c r="E47331" s="122"/>
    </row>
    <row r="47332" spans="1:5" ht="16.5">
      <c r="A47332" s="122"/>
      <c r="B47332" s="122"/>
      <c r="E47332" s="122"/>
    </row>
    <row r="47333" spans="1:5" ht="16.5">
      <c r="A47333" s="122"/>
      <c r="B47333" s="122"/>
      <c r="E47333" s="122"/>
    </row>
    <row r="47334" spans="1:5" ht="16.5">
      <c r="A47334" s="122"/>
      <c r="B47334" s="122"/>
      <c r="E47334" s="122"/>
    </row>
    <row r="47335" spans="1:5" ht="16.5">
      <c r="A47335" s="122"/>
      <c r="B47335" s="122"/>
      <c r="E47335" s="122"/>
    </row>
    <row r="47336" spans="1:5" ht="16.5">
      <c r="A47336" s="122"/>
      <c r="B47336" s="122"/>
      <c r="E47336" s="122"/>
    </row>
    <row r="47337" spans="1:5" ht="16.5">
      <c r="A47337" s="122"/>
      <c r="B47337" s="122"/>
      <c r="E47337" s="122"/>
    </row>
    <row r="47338" spans="1:5" ht="16.5">
      <c r="A47338" s="122"/>
      <c r="B47338" s="122"/>
      <c r="E47338" s="122"/>
    </row>
    <row r="47339" spans="1:5" ht="16.5">
      <c r="A47339" s="122"/>
      <c r="B47339" s="122"/>
      <c r="E47339" s="122"/>
    </row>
    <row r="47340" spans="1:5" ht="16.5">
      <c r="A47340" s="122"/>
      <c r="B47340" s="122"/>
      <c r="E47340" s="122"/>
    </row>
    <row r="47341" spans="1:5" ht="16.5">
      <c r="A47341" s="122"/>
      <c r="B47341" s="122"/>
      <c r="E47341" s="122"/>
    </row>
    <row r="47342" spans="1:5" ht="16.5">
      <c r="A47342" s="122"/>
      <c r="B47342" s="122"/>
      <c r="E47342" s="122"/>
    </row>
    <row r="47343" spans="1:5" ht="16.5">
      <c r="A47343" s="122"/>
      <c r="B47343" s="122"/>
      <c r="E47343" s="122"/>
    </row>
    <row r="47344" spans="1:5" ht="16.5">
      <c r="A47344" s="122"/>
      <c r="B47344" s="122"/>
      <c r="E47344" s="122"/>
    </row>
    <row r="47345" spans="1:5" ht="16.5">
      <c r="A47345" s="122"/>
      <c r="B47345" s="122"/>
      <c r="E47345" s="122"/>
    </row>
    <row r="47346" spans="1:5" ht="16.5">
      <c r="A47346" s="122"/>
      <c r="B47346" s="122"/>
      <c r="E47346" s="122"/>
    </row>
    <row r="47347" spans="1:5" ht="16.5">
      <c r="A47347" s="122"/>
      <c r="B47347" s="122"/>
      <c r="E47347" s="122"/>
    </row>
    <row r="47348" spans="1:5" ht="16.5">
      <c r="A47348" s="122"/>
      <c r="B47348" s="122"/>
      <c r="E47348" s="122"/>
    </row>
    <row r="47349" spans="1:5" ht="16.5">
      <c r="A47349" s="122"/>
      <c r="B47349" s="122"/>
      <c r="E47349" s="122"/>
    </row>
    <row r="47350" spans="1:5" ht="16.5">
      <c r="A47350" s="122"/>
      <c r="B47350" s="122"/>
      <c r="E47350" s="122"/>
    </row>
    <row r="47351" spans="1:5" ht="16.5">
      <c r="A47351" s="122"/>
      <c r="B47351" s="122"/>
      <c r="E47351" s="122"/>
    </row>
    <row r="47352" spans="1:5" ht="16.5">
      <c r="A47352" s="122"/>
      <c r="B47352" s="122"/>
      <c r="E47352" s="122"/>
    </row>
    <row r="47353" spans="1:5" ht="16.5">
      <c r="A47353" s="122"/>
      <c r="B47353" s="122"/>
      <c r="E47353" s="122"/>
    </row>
    <row r="47354" spans="1:5" ht="16.5">
      <c r="A47354" s="122"/>
      <c r="B47354" s="122"/>
      <c r="E47354" s="122"/>
    </row>
    <row r="47355" spans="1:5" ht="16.5">
      <c r="A47355" s="122"/>
      <c r="B47355" s="122"/>
      <c r="E47355" s="122"/>
    </row>
    <row r="47356" spans="1:5" ht="16.5">
      <c r="A47356" s="122"/>
      <c r="B47356" s="122"/>
      <c r="E47356" s="122"/>
    </row>
    <row r="47357" spans="1:5" ht="16.5">
      <c r="A47357" s="122"/>
      <c r="B47357" s="122"/>
      <c r="E47357" s="122"/>
    </row>
    <row r="47358" spans="1:5" ht="16.5">
      <c r="A47358" s="122"/>
      <c r="B47358" s="122"/>
      <c r="E47358" s="122"/>
    </row>
    <row r="47359" spans="1:5" ht="16.5">
      <c r="A47359" s="122"/>
      <c r="B47359" s="122"/>
      <c r="E47359" s="122"/>
    </row>
    <row r="47360" spans="1:5" ht="16.5">
      <c r="A47360" s="122"/>
      <c r="B47360" s="122"/>
      <c r="E47360" s="122"/>
    </row>
    <row r="47361" spans="1:5" ht="16.5">
      <c r="A47361" s="122"/>
      <c r="B47361" s="122"/>
      <c r="E47361" s="122"/>
    </row>
    <row r="47362" spans="1:5" ht="16.5">
      <c r="A47362" s="122"/>
      <c r="B47362" s="122"/>
      <c r="E47362" s="122"/>
    </row>
    <row r="47363" spans="1:5" ht="16.5">
      <c r="A47363" s="122"/>
      <c r="B47363" s="122"/>
      <c r="E47363" s="122"/>
    </row>
    <row r="47364" spans="1:5" ht="16.5">
      <c r="A47364" s="122"/>
      <c r="B47364" s="122"/>
      <c r="E47364" s="122"/>
    </row>
    <row r="47365" spans="1:5" ht="16.5">
      <c r="A47365" s="122"/>
      <c r="B47365" s="122"/>
      <c r="E47365" s="122"/>
    </row>
    <row r="47366" spans="1:5" ht="16.5">
      <c r="A47366" s="122"/>
      <c r="B47366" s="122"/>
      <c r="E47366" s="122"/>
    </row>
    <row r="47367" spans="1:5" ht="16.5">
      <c r="A47367" s="122"/>
      <c r="B47367" s="122"/>
      <c r="E47367" s="122"/>
    </row>
    <row r="47368" spans="1:5" ht="16.5">
      <c r="A47368" s="122"/>
      <c r="B47368" s="122"/>
      <c r="E47368" s="122"/>
    </row>
    <row r="47369" spans="1:5" ht="16.5">
      <c r="A47369" s="122"/>
      <c r="B47369" s="122"/>
      <c r="E47369" s="122"/>
    </row>
    <row r="47370" spans="1:5" ht="16.5">
      <c r="A47370" s="122"/>
      <c r="B47370" s="122"/>
      <c r="E47370" s="122"/>
    </row>
    <row r="47371" spans="1:5" ht="16.5">
      <c r="A47371" s="122"/>
      <c r="B47371" s="122"/>
      <c r="E47371" s="122"/>
    </row>
    <row r="47372" spans="1:5" ht="16.5">
      <c r="A47372" s="122"/>
      <c r="B47372" s="122"/>
      <c r="E47372" s="122"/>
    </row>
    <row r="47373" spans="1:5" ht="16.5">
      <c r="A47373" s="122"/>
      <c r="B47373" s="122"/>
      <c r="E47373" s="122"/>
    </row>
    <row r="47374" spans="1:5" ht="16.5">
      <c r="A47374" s="122"/>
      <c r="B47374" s="122"/>
      <c r="E47374" s="122"/>
    </row>
    <row r="47375" spans="1:5" ht="16.5">
      <c r="A47375" s="122"/>
      <c r="B47375" s="122"/>
      <c r="E47375" s="122"/>
    </row>
    <row r="47376" spans="1:5" ht="16.5">
      <c r="A47376" s="122"/>
      <c r="B47376" s="122"/>
      <c r="E47376" s="122"/>
    </row>
    <row r="47377" spans="1:5" ht="16.5">
      <c r="A47377" s="122"/>
      <c r="B47377" s="122"/>
      <c r="E47377" s="122"/>
    </row>
    <row r="47378" spans="1:5" ht="16.5">
      <c r="A47378" s="122"/>
      <c r="B47378" s="122"/>
      <c r="E47378" s="122"/>
    </row>
    <row r="47379" spans="1:5" ht="16.5">
      <c r="A47379" s="122"/>
      <c r="B47379" s="122"/>
      <c r="E47379" s="122"/>
    </row>
    <row r="47380" spans="1:5" ht="16.5">
      <c r="A47380" s="122"/>
      <c r="B47380" s="122"/>
      <c r="E47380" s="122"/>
    </row>
    <row r="47381" spans="1:5" ht="16.5">
      <c r="A47381" s="122"/>
      <c r="B47381" s="122"/>
      <c r="E47381" s="122"/>
    </row>
    <row r="47382" spans="1:5" ht="16.5">
      <c r="A47382" s="122"/>
      <c r="B47382" s="122"/>
      <c r="E47382" s="122"/>
    </row>
    <row r="47383" spans="1:5" ht="16.5">
      <c r="A47383" s="122"/>
      <c r="B47383" s="122"/>
      <c r="E47383" s="122"/>
    </row>
    <row r="47384" spans="1:5" ht="16.5">
      <c r="A47384" s="122"/>
      <c r="B47384" s="122"/>
      <c r="E47384" s="122"/>
    </row>
    <row r="47385" spans="1:5" ht="16.5">
      <c r="A47385" s="122"/>
      <c r="B47385" s="122"/>
      <c r="E47385" s="122"/>
    </row>
    <row r="47386" spans="1:5" ht="16.5">
      <c r="A47386" s="122"/>
      <c r="B47386" s="122"/>
      <c r="E47386" s="122"/>
    </row>
    <row r="47387" spans="1:5" ht="16.5">
      <c r="A47387" s="122"/>
      <c r="B47387" s="122"/>
      <c r="E47387" s="122"/>
    </row>
    <row r="47388" spans="1:5" ht="16.5">
      <c r="A47388" s="122"/>
      <c r="B47388" s="122"/>
      <c r="E47388" s="122"/>
    </row>
    <row r="47389" spans="1:5" ht="16.5">
      <c r="A47389" s="122"/>
      <c r="B47389" s="122"/>
      <c r="E47389" s="122"/>
    </row>
    <row r="47390" spans="1:5" ht="16.5">
      <c r="A47390" s="122"/>
      <c r="B47390" s="122"/>
      <c r="E47390" s="122"/>
    </row>
    <row r="47391" spans="1:5" ht="16.5">
      <c r="A47391" s="122"/>
      <c r="B47391" s="122"/>
      <c r="E47391" s="122"/>
    </row>
    <row r="47392" spans="1:5" ht="16.5">
      <c r="A47392" s="122"/>
      <c r="B47392" s="122"/>
      <c r="E47392" s="122"/>
    </row>
    <row r="47393" spans="1:5" ht="16.5">
      <c r="A47393" s="122"/>
      <c r="B47393" s="122"/>
      <c r="E47393" s="122"/>
    </row>
    <row r="47394" spans="1:5" ht="16.5">
      <c r="A47394" s="122"/>
      <c r="B47394" s="122"/>
      <c r="E47394" s="122"/>
    </row>
    <row r="47395" spans="1:5" ht="16.5">
      <c r="A47395" s="122"/>
      <c r="B47395" s="122"/>
      <c r="E47395" s="122"/>
    </row>
    <row r="47396" spans="1:5" ht="16.5">
      <c r="A47396" s="122"/>
      <c r="B47396" s="122"/>
      <c r="E47396" s="122"/>
    </row>
    <row r="47397" spans="1:5" ht="16.5">
      <c r="A47397" s="122"/>
      <c r="B47397" s="122"/>
      <c r="E47397" s="122"/>
    </row>
    <row r="47398" spans="1:5" ht="16.5">
      <c r="A47398" s="122"/>
      <c r="B47398" s="122"/>
      <c r="E47398" s="122"/>
    </row>
    <row r="47399" spans="1:5" ht="16.5">
      <c r="A47399" s="122"/>
      <c r="B47399" s="122"/>
      <c r="E47399" s="122"/>
    </row>
    <row r="47400" spans="1:5" ht="16.5">
      <c r="A47400" s="122"/>
      <c r="B47400" s="122"/>
      <c r="E47400" s="122"/>
    </row>
    <row r="47401" spans="1:5" ht="16.5">
      <c r="A47401" s="122"/>
      <c r="B47401" s="122"/>
      <c r="E47401" s="122"/>
    </row>
    <row r="47402" spans="1:5" ht="16.5">
      <c r="A47402" s="122"/>
      <c r="B47402" s="122"/>
      <c r="E47402" s="122"/>
    </row>
    <row r="47403" spans="1:5" ht="16.5">
      <c r="A47403" s="122"/>
      <c r="B47403" s="122"/>
      <c r="E47403" s="122"/>
    </row>
    <row r="47404" spans="1:5" ht="16.5">
      <c r="A47404" s="122"/>
      <c r="B47404" s="122"/>
      <c r="E47404" s="122"/>
    </row>
    <row r="47405" spans="1:5" ht="16.5">
      <c r="A47405" s="122"/>
      <c r="B47405" s="122"/>
      <c r="E47405" s="122"/>
    </row>
    <row r="47406" spans="1:5" ht="16.5">
      <c r="A47406" s="122"/>
      <c r="B47406" s="122"/>
      <c r="E47406" s="122"/>
    </row>
    <row r="47407" spans="1:5" ht="16.5">
      <c r="A47407" s="122"/>
      <c r="B47407" s="122"/>
      <c r="E47407" s="122"/>
    </row>
    <row r="47408" spans="1:5" ht="16.5">
      <c r="A47408" s="122"/>
      <c r="B47408" s="122"/>
      <c r="E47408" s="122"/>
    </row>
    <row r="47409" spans="1:5" ht="16.5">
      <c r="A47409" s="122"/>
      <c r="B47409" s="122"/>
      <c r="E47409" s="122"/>
    </row>
    <row r="47410" spans="1:5" ht="16.5">
      <c r="A47410" s="122"/>
      <c r="B47410" s="122"/>
      <c r="E47410" s="122"/>
    </row>
    <row r="47411" spans="1:5" ht="16.5">
      <c r="A47411" s="122"/>
      <c r="B47411" s="122"/>
      <c r="E47411" s="122"/>
    </row>
    <row r="47412" spans="1:5" ht="16.5">
      <c r="A47412" s="122"/>
      <c r="B47412" s="122"/>
      <c r="E47412" s="122"/>
    </row>
    <row r="47413" spans="1:5" ht="16.5">
      <c r="A47413" s="122"/>
      <c r="B47413" s="122"/>
      <c r="E47413" s="122"/>
    </row>
    <row r="47414" spans="1:5" ht="16.5">
      <c r="A47414" s="122"/>
      <c r="B47414" s="122"/>
      <c r="E47414" s="122"/>
    </row>
    <row r="47415" spans="1:5" ht="16.5">
      <c r="A47415" s="122"/>
      <c r="B47415" s="122"/>
      <c r="E47415" s="122"/>
    </row>
    <row r="47416" spans="1:5" ht="16.5">
      <c r="A47416" s="122"/>
      <c r="B47416" s="122"/>
      <c r="E47416" s="122"/>
    </row>
    <row r="47417" spans="1:5" ht="16.5">
      <c r="A47417" s="122"/>
      <c r="B47417" s="122"/>
      <c r="E47417" s="122"/>
    </row>
    <row r="47418" spans="1:5" ht="16.5">
      <c r="A47418" s="122"/>
      <c r="B47418" s="122"/>
      <c r="E47418" s="122"/>
    </row>
    <row r="47419" spans="1:5" ht="16.5">
      <c r="A47419" s="122"/>
      <c r="B47419" s="122"/>
      <c r="E47419" s="122"/>
    </row>
    <row r="47420" spans="1:5" ht="16.5">
      <c r="A47420" s="122"/>
      <c r="B47420" s="122"/>
      <c r="E47420" s="122"/>
    </row>
    <row r="47421" spans="1:5" ht="16.5">
      <c r="A47421" s="122"/>
      <c r="B47421" s="122"/>
      <c r="E47421" s="122"/>
    </row>
    <row r="47422" spans="1:5" ht="16.5">
      <c r="A47422" s="122"/>
      <c r="B47422" s="122"/>
      <c r="E47422" s="122"/>
    </row>
    <row r="47423" spans="1:5" ht="16.5">
      <c r="A47423" s="122"/>
      <c r="B47423" s="122"/>
      <c r="E47423" s="122"/>
    </row>
    <row r="47424" spans="1:5" ht="16.5">
      <c r="A47424" s="122"/>
      <c r="B47424" s="122"/>
      <c r="E47424" s="122"/>
    </row>
    <row r="47425" spans="1:5" ht="16.5">
      <c r="A47425" s="122"/>
      <c r="B47425" s="122"/>
      <c r="E47425" s="122"/>
    </row>
    <row r="47426" spans="1:5" ht="16.5">
      <c r="A47426" s="122"/>
      <c r="B47426" s="122"/>
      <c r="E47426" s="122"/>
    </row>
    <row r="47427" spans="1:5" ht="16.5">
      <c r="A47427" s="122"/>
      <c r="B47427" s="122"/>
      <c r="E47427" s="122"/>
    </row>
    <row r="47428" spans="1:5" ht="16.5">
      <c r="A47428" s="122"/>
      <c r="B47428" s="122"/>
      <c r="E47428" s="122"/>
    </row>
    <row r="47429" spans="1:5" ht="16.5">
      <c r="A47429" s="122"/>
      <c r="B47429" s="122"/>
      <c r="E47429" s="122"/>
    </row>
    <row r="47430" spans="1:5" ht="16.5">
      <c r="A47430" s="122"/>
      <c r="B47430" s="122"/>
      <c r="E47430" s="122"/>
    </row>
    <row r="47431" spans="1:5" ht="16.5">
      <c r="A47431" s="122"/>
      <c r="B47431" s="122"/>
      <c r="E47431" s="122"/>
    </row>
    <row r="47432" spans="1:5" ht="16.5">
      <c r="A47432" s="122"/>
      <c r="B47432" s="122"/>
      <c r="E47432" s="122"/>
    </row>
    <row r="47433" spans="1:5" ht="16.5">
      <c r="A47433" s="122"/>
      <c r="B47433" s="122"/>
      <c r="E47433" s="122"/>
    </row>
    <row r="47434" spans="1:5" ht="16.5">
      <c r="A47434" s="122"/>
      <c r="B47434" s="122"/>
      <c r="E47434" s="122"/>
    </row>
    <row r="47435" spans="1:5" ht="16.5">
      <c r="A47435" s="122"/>
      <c r="B47435" s="122"/>
      <c r="E47435" s="122"/>
    </row>
    <row r="47436" spans="1:5" ht="16.5">
      <c r="A47436" s="122"/>
      <c r="B47436" s="122"/>
      <c r="E47436" s="122"/>
    </row>
    <row r="47437" spans="1:5" ht="16.5">
      <c r="A47437" s="122"/>
      <c r="B47437" s="122"/>
      <c r="E47437" s="122"/>
    </row>
    <row r="47438" spans="1:5" ht="16.5">
      <c r="A47438" s="122"/>
      <c r="B47438" s="122"/>
      <c r="E47438" s="122"/>
    </row>
    <row r="47439" spans="1:5" ht="16.5">
      <c r="A47439" s="122"/>
      <c r="B47439" s="122"/>
      <c r="E47439" s="122"/>
    </row>
    <row r="47440" spans="1:5" ht="16.5">
      <c r="A47440" s="122"/>
      <c r="B47440" s="122"/>
      <c r="E47440" s="122"/>
    </row>
    <row r="47441" spans="1:5" ht="16.5">
      <c r="A47441" s="122"/>
      <c r="B47441" s="122"/>
      <c r="E47441" s="122"/>
    </row>
    <row r="47442" spans="1:5" ht="16.5">
      <c r="A47442" s="122"/>
      <c r="B47442" s="122"/>
      <c r="E47442" s="122"/>
    </row>
    <row r="47443" spans="1:5" ht="16.5">
      <c r="A47443" s="122"/>
      <c r="B47443" s="122"/>
      <c r="E47443" s="122"/>
    </row>
    <row r="47444" spans="1:5" ht="16.5">
      <c r="A47444" s="122"/>
      <c r="B47444" s="122"/>
      <c r="E47444" s="122"/>
    </row>
    <row r="47445" spans="1:5" ht="16.5">
      <c r="A47445" s="122"/>
      <c r="B47445" s="122"/>
      <c r="E47445" s="122"/>
    </row>
    <row r="47446" spans="1:5" ht="16.5">
      <c r="A47446" s="122"/>
      <c r="B47446" s="122"/>
      <c r="E47446" s="122"/>
    </row>
    <row r="47447" spans="1:5" ht="16.5">
      <c r="A47447" s="122"/>
      <c r="B47447" s="122"/>
      <c r="E47447" s="122"/>
    </row>
    <row r="47448" spans="1:5" ht="16.5">
      <c r="A47448" s="122"/>
      <c r="B47448" s="122"/>
      <c r="E47448" s="122"/>
    </row>
    <row r="47449" spans="1:5" ht="16.5">
      <c r="A47449" s="122"/>
      <c r="B47449" s="122"/>
      <c r="E47449" s="122"/>
    </row>
    <row r="47450" spans="1:5" ht="16.5">
      <c r="A47450" s="122"/>
      <c r="B47450" s="122"/>
      <c r="E47450" s="122"/>
    </row>
    <row r="47451" spans="1:5" ht="16.5">
      <c r="A47451" s="122"/>
      <c r="B47451" s="122"/>
      <c r="E47451" s="122"/>
    </row>
    <row r="47452" spans="1:5" ht="16.5">
      <c r="A47452" s="122"/>
      <c r="B47452" s="122"/>
      <c r="E47452" s="122"/>
    </row>
    <row r="47453" spans="1:5" ht="16.5">
      <c r="A47453" s="122"/>
      <c r="B47453" s="122"/>
      <c r="E47453" s="122"/>
    </row>
    <row r="47454" spans="1:5" ht="16.5">
      <c r="A47454" s="122"/>
      <c r="B47454" s="122"/>
      <c r="E47454" s="122"/>
    </row>
    <row r="47455" spans="1:5" ht="16.5">
      <c r="A47455" s="122"/>
      <c r="B47455" s="122"/>
      <c r="E47455" s="122"/>
    </row>
    <row r="47456" spans="1:5" ht="16.5">
      <c r="A47456" s="122"/>
      <c r="B47456" s="122"/>
      <c r="E47456" s="122"/>
    </row>
    <row r="47457" spans="1:5" ht="16.5">
      <c r="A47457" s="122"/>
      <c r="B47457" s="122"/>
      <c r="E47457" s="122"/>
    </row>
    <row r="47458" spans="1:5" ht="16.5">
      <c r="A47458" s="122"/>
      <c r="B47458" s="122"/>
      <c r="E47458" s="122"/>
    </row>
    <row r="47459" spans="1:5" ht="16.5">
      <c r="A47459" s="122"/>
      <c r="B47459" s="122"/>
      <c r="E47459" s="122"/>
    </row>
    <row r="47460" spans="1:5" ht="16.5">
      <c r="A47460" s="122"/>
      <c r="B47460" s="122"/>
      <c r="E47460" s="122"/>
    </row>
    <row r="47461" spans="1:5" ht="16.5">
      <c r="A47461" s="122"/>
      <c r="B47461" s="122"/>
      <c r="E47461" s="122"/>
    </row>
    <row r="47462" spans="1:5" ht="16.5">
      <c r="A47462" s="122"/>
      <c r="B47462" s="122"/>
      <c r="E47462" s="122"/>
    </row>
    <row r="47463" spans="1:5" ht="16.5">
      <c r="A47463" s="122"/>
      <c r="B47463" s="122"/>
      <c r="E47463" s="122"/>
    </row>
    <row r="47464" spans="1:5" ht="16.5">
      <c r="A47464" s="122"/>
      <c r="B47464" s="122"/>
      <c r="E47464" s="122"/>
    </row>
    <row r="47465" spans="1:5" ht="16.5">
      <c r="A47465" s="122"/>
      <c r="B47465" s="122"/>
      <c r="E47465" s="122"/>
    </row>
    <row r="47466" spans="1:5" ht="16.5">
      <c r="A47466" s="122"/>
      <c r="B47466" s="122"/>
      <c r="E47466" s="122"/>
    </row>
    <row r="47467" spans="1:5" ht="16.5">
      <c r="A47467" s="122"/>
      <c r="B47467" s="122"/>
      <c r="E47467" s="122"/>
    </row>
    <row r="47468" spans="1:5" ht="16.5">
      <c r="A47468" s="122"/>
      <c r="B47468" s="122"/>
      <c r="E47468" s="122"/>
    </row>
    <row r="47469" spans="1:5" ht="16.5">
      <c r="A47469" s="122"/>
      <c r="B47469" s="122"/>
      <c r="E47469" s="122"/>
    </row>
    <row r="47470" spans="1:5" ht="16.5">
      <c r="A47470" s="122"/>
      <c r="B47470" s="122"/>
      <c r="E47470" s="122"/>
    </row>
    <row r="47471" spans="1:5" ht="16.5">
      <c r="A47471" s="122"/>
      <c r="B47471" s="122"/>
      <c r="E47471" s="122"/>
    </row>
    <row r="47472" spans="1:5" ht="16.5">
      <c r="A47472" s="122"/>
      <c r="B47472" s="122"/>
      <c r="E47472" s="122"/>
    </row>
    <row r="47473" spans="1:5" ht="16.5">
      <c r="A47473" s="122"/>
      <c r="B47473" s="122"/>
      <c r="E47473" s="122"/>
    </row>
    <row r="47474" spans="1:5" ht="16.5">
      <c r="A47474" s="122"/>
      <c r="B47474" s="122"/>
      <c r="E47474" s="122"/>
    </row>
    <row r="47475" spans="1:5" ht="16.5">
      <c r="A47475" s="122"/>
      <c r="B47475" s="122"/>
      <c r="E47475" s="122"/>
    </row>
    <row r="47476" spans="1:5" ht="16.5">
      <c r="A47476" s="122"/>
      <c r="B47476" s="122"/>
      <c r="E47476" s="122"/>
    </row>
    <row r="47477" spans="1:5" ht="16.5">
      <c r="A47477" s="122"/>
      <c r="B47477" s="122"/>
      <c r="E47477" s="122"/>
    </row>
    <row r="47478" spans="1:5" ht="16.5">
      <c r="A47478" s="122"/>
      <c r="B47478" s="122"/>
      <c r="E47478" s="122"/>
    </row>
    <row r="47479" spans="1:5" ht="16.5">
      <c r="A47479" s="122"/>
      <c r="B47479" s="122"/>
      <c r="E47479" s="122"/>
    </row>
    <row r="47480" spans="1:5" ht="16.5">
      <c r="A47480" s="122"/>
      <c r="B47480" s="122"/>
      <c r="E47480" s="122"/>
    </row>
    <row r="47481" spans="1:5" ht="16.5">
      <c r="A47481" s="122"/>
      <c r="B47481" s="122"/>
      <c r="E47481" s="122"/>
    </row>
    <row r="47482" spans="1:5" ht="16.5">
      <c r="A47482" s="122"/>
      <c r="B47482" s="122"/>
      <c r="E47482" s="122"/>
    </row>
    <row r="47483" spans="1:5" ht="16.5">
      <c r="A47483" s="122"/>
      <c r="B47483" s="122"/>
      <c r="E47483" s="122"/>
    </row>
    <row r="47484" spans="1:5" ht="16.5">
      <c r="A47484" s="122"/>
      <c r="B47484" s="122"/>
      <c r="E47484" s="122"/>
    </row>
    <row r="47485" spans="1:5" ht="16.5">
      <c r="A47485" s="122"/>
      <c r="B47485" s="122"/>
      <c r="E47485" s="122"/>
    </row>
    <row r="47486" spans="1:5" ht="16.5">
      <c r="A47486" s="122"/>
      <c r="B47486" s="122"/>
      <c r="E47486" s="122"/>
    </row>
    <row r="47487" spans="1:5" ht="16.5">
      <c r="A47487" s="122"/>
      <c r="B47487" s="122"/>
      <c r="E47487" s="122"/>
    </row>
    <row r="47488" spans="1:5" ht="16.5">
      <c r="A47488" s="122"/>
      <c r="B47488" s="122"/>
      <c r="E47488" s="122"/>
    </row>
    <row r="47489" spans="1:5" ht="16.5">
      <c r="A47489" s="122"/>
      <c r="B47489" s="122"/>
      <c r="E47489" s="122"/>
    </row>
    <row r="47490" spans="1:5" ht="16.5">
      <c r="A47490" s="122"/>
      <c r="B47490" s="122"/>
      <c r="E47490" s="122"/>
    </row>
    <row r="47491" spans="1:5" ht="16.5">
      <c r="A47491" s="122"/>
      <c r="B47491" s="122"/>
      <c r="E47491" s="122"/>
    </row>
    <row r="47492" spans="1:5" ht="16.5">
      <c r="A47492" s="122"/>
      <c r="B47492" s="122"/>
      <c r="E47492" s="122"/>
    </row>
    <row r="47493" spans="1:5" ht="16.5">
      <c r="A47493" s="122"/>
      <c r="B47493" s="122"/>
      <c r="E47493" s="122"/>
    </row>
    <row r="47494" spans="1:5" ht="16.5">
      <c r="A47494" s="122"/>
      <c r="B47494" s="122"/>
      <c r="E47494" s="122"/>
    </row>
    <row r="47495" spans="1:5" ht="16.5">
      <c r="A47495" s="122"/>
      <c r="B47495" s="122"/>
      <c r="E47495" s="122"/>
    </row>
    <row r="47496" spans="1:5" ht="16.5">
      <c r="A47496" s="122"/>
      <c r="B47496" s="122"/>
      <c r="E47496" s="122"/>
    </row>
    <row r="47497" spans="1:5" ht="16.5">
      <c r="A47497" s="122"/>
      <c r="B47497" s="122"/>
      <c r="E47497" s="122"/>
    </row>
    <row r="47498" spans="1:5" ht="16.5">
      <c r="A47498" s="122"/>
      <c r="B47498" s="122"/>
      <c r="E47498" s="122"/>
    </row>
    <row r="47499" spans="1:5" ht="16.5">
      <c r="A47499" s="122"/>
      <c r="B47499" s="122"/>
      <c r="E47499" s="122"/>
    </row>
    <row r="47500" spans="1:5" ht="16.5">
      <c r="A47500" s="122"/>
      <c r="B47500" s="122"/>
      <c r="E47500" s="122"/>
    </row>
    <row r="47501" spans="1:5" ht="16.5">
      <c r="A47501" s="122"/>
      <c r="B47501" s="122"/>
      <c r="E47501" s="122"/>
    </row>
    <row r="47502" spans="1:5" ht="16.5">
      <c r="A47502" s="122"/>
      <c r="B47502" s="122"/>
      <c r="E47502" s="122"/>
    </row>
    <row r="47503" spans="1:5" ht="16.5">
      <c r="A47503" s="122"/>
      <c r="B47503" s="122"/>
      <c r="E47503" s="122"/>
    </row>
    <row r="47504" spans="1:5" ht="16.5">
      <c r="A47504" s="122"/>
      <c r="B47504" s="122"/>
      <c r="E47504" s="122"/>
    </row>
    <row r="47505" spans="1:5" ht="16.5">
      <c r="A47505" s="122"/>
      <c r="B47505" s="122"/>
      <c r="E47505" s="122"/>
    </row>
    <row r="47506" spans="1:5" ht="16.5">
      <c r="A47506" s="122"/>
      <c r="B47506" s="122"/>
      <c r="E47506" s="122"/>
    </row>
    <row r="47507" spans="1:5" ht="16.5">
      <c r="A47507" s="122"/>
      <c r="B47507" s="122"/>
      <c r="E47507" s="122"/>
    </row>
    <row r="47508" spans="1:5" ht="16.5">
      <c r="A47508" s="122"/>
      <c r="B47508" s="122"/>
      <c r="E47508" s="122"/>
    </row>
    <row r="47509" spans="1:5" ht="16.5">
      <c r="A47509" s="122"/>
      <c r="B47509" s="122"/>
      <c r="E47509" s="122"/>
    </row>
    <row r="47510" spans="1:5" ht="16.5">
      <c r="A47510" s="122"/>
      <c r="B47510" s="122"/>
      <c r="E47510" s="122"/>
    </row>
    <row r="47511" spans="1:5" ht="16.5">
      <c r="A47511" s="122"/>
      <c r="B47511" s="122"/>
      <c r="E47511" s="122"/>
    </row>
    <row r="47512" spans="1:5" ht="16.5">
      <c r="A47512" s="122"/>
      <c r="B47512" s="122"/>
      <c r="E47512" s="122"/>
    </row>
    <row r="47513" spans="1:5" ht="16.5">
      <c r="A47513" s="122"/>
      <c r="B47513" s="122"/>
      <c r="E47513" s="122"/>
    </row>
    <row r="47514" spans="1:5" ht="16.5">
      <c r="A47514" s="122"/>
      <c r="B47514" s="122"/>
      <c r="E47514" s="122"/>
    </row>
    <row r="47515" spans="1:5" ht="16.5">
      <c r="A47515" s="122"/>
      <c r="B47515" s="122"/>
      <c r="E47515" s="122"/>
    </row>
    <row r="47516" spans="1:5" ht="16.5">
      <c r="A47516" s="122"/>
      <c r="B47516" s="122"/>
      <c r="E47516" s="122"/>
    </row>
    <row r="47517" spans="1:5" ht="16.5">
      <c r="A47517" s="122"/>
      <c r="B47517" s="122"/>
      <c r="E47517" s="122"/>
    </row>
    <row r="47518" spans="1:5" ht="16.5">
      <c r="A47518" s="122"/>
      <c r="B47518" s="122"/>
      <c r="E47518" s="122"/>
    </row>
    <row r="47519" spans="1:5" ht="16.5">
      <c r="A47519" s="122"/>
      <c r="B47519" s="122"/>
      <c r="E47519" s="122"/>
    </row>
    <row r="47520" spans="1:5" ht="16.5">
      <c r="A47520" s="122"/>
      <c r="B47520" s="122"/>
      <c r="E47520" s="122"/>
    </row>
    <row r="47521" spans="1:5" ht="16.5">
      <c r="A47521" s="122"/>
      <c r="B47521" s="122"/>
      <c r="E47521" s="122"/>
    </row>
    <row r="47522" spans="1:5" ht="16.5">
      <c r="A47522" s="122"/>
      <c r="B47522" s="122"/>
      <c r="E47522" s="122"/>
    </row>
    <row r="47523" spans="1:5" ht="16.5">
      <c r="A47523" s="122"/>
      <c r="B47523" s="122"/>
      <c r="E47523" s="122"/>
    </row>
    <row r="47524" spans="1:5" ht="16.5">
      <c r="A47524" s="122"/>
      <c r="B47524" s="122"/>
      <c r="E47524" s="122"/>
    </row>
    <row r="47525" spans="1:5" ht="16.5">
      <c r="A47525" s="122"/>
      <c r="B47525" s="122"/>
      <c r="E47525" s="122"/>
    </row>
    <row r="47526" spans="1:5" ht="16.5">
      <c r="A47526" s="122"/>
      <c r="B47526" s="122"/>
      <c r="E47526" s="122"/>
    </row>
    <row r="47527" spans="1:5" ht="16.5">
      <c r="A47527" s="122"/>
      <c r="B47527" s="122"/>
      <c r="E47527" s="122"/>
    </row>
    <row r="47528" spans="1:5" ht="16.5">
      <c r="A47528" s="122"/>
      <c r="B47528" s="122"/>
      <c r="E47528" s="122"/>
    </row>
    <row r="47529" spans="1:5" ht="16.5">
      <c r="A47529" s="122"/>
      <c r="B47529" s="122"/>
      <c r="E47529" s="122"/>
    </row>
    <row r="47530" spans="1:5" ht="16.5">
      <c r="A47530" s="122"/>
      <c r="B47530" s="122"/>
      <c r="E47530" s="122"/>
    </row>
    <row r="47531" spans="1:5" ht="16.5">
      <c r="A47531" s="122"/>
      <c r="B47531" s="122"/>
      <c r="E47531" s="122"/>
    </row>
    <row r="47532" spans="1:5" ht="16.5">
      <c r="A47532" s="122"/>
      <c r="B47532" s="122"/>
      <c r="E47532" s="122"/>
    </row>
    <row r="47533" spans="1:5" ht="16.5">
      <c r="A47533" s="122"/>
      <c r="B47533" s="122"/>
      <c r="E47533" s="122"/>
    </row>
    <row r="47534" spans="1:5" ht="16.5">
      <c r="A47534" s="122"/>
      <c r="B47534" s="122"/>
      <c r="E47534" s="122"/>
    </row>
    <row r="47535" spans="1:5" ht="16.5">
      <c r="A47535" s="122"/>
      <c r="B47535" s="122"/>
      <c r="E47535" s="122"/>
    </row>
    <row r="47536" spans="1:5" ht="16.5">
      <c r="A47536" s="122"/>
      <c r="B47536" s="122"/>
      <c r="E47536" s="122"/>
    </row>
    <row r="47537" spans="1:5" ht="16.5">
      <c r="A47537" s="122"/>
      <c r="B47537" s="122"/>
      <c r="E47537" s="122"/>
    </row>
    <row r="47538" spans="1:5" ht="16.5">
      <c r="A47538" s="122"/>
      <c r="B47538" s="122"/>
      <c r="E47538" s="122"/>
    </row>
    <row r="47539" spans="1:5" ht="16.5">
      <c r="A47539" s="122"/>
      <c r="B47539" s="122"/>
      <c r="E47539" s="122"/>
    </row>
    <row r="47540" spans="1:5" ht="16.5">
      <c r="A47540" s="122"/>
      <c r="B47540" s="122"/>
      <c r="E47540" s="122"/>
    </row>
    <row r="47541" spans="1:5" ht="16.5">
      <c r="A47541" s="122"/>
      <c r="B47541" s="122"/>
      <c r="E47541" s="122"/>
    </row>
    <row r="47542" spans="1:5" ht="16.5">
      <c r="A47542" s="122"/>
      <c r="B47542" s="122"/>
      <c r="E47542" s="122"/>
    </row>
    <row r="47543" spans="1:5" ht="16.5">
      <c r="A47543" s="122"/>
      <c r="B47543" s="122"/>
      <c r="E47543" s="122"/>
    </row>
    <row r="47544" spans="1:5" ht="16.5">
      <c r="A47544" s="122"/>
      <c r="B47544" s="122"/>
      <c r="E47544" s="122"/>
    </row>
    <row r="47545" spans="1:5" ht="16.5">
      <c r="A47545" s="122"/>
      <c r="B47545" s="122"/>
      <c r="E47545" s="122"/>
    </row>
    <row r="47546" spans="1:5" ht="16.5">
      <c r="A47546" s="122"/>
      <c r="B47546" s="122"/>
      <c r="E47546" s="122"/>
    </row>
    <row r="47547" spans="1:5" ht="16.5">
      <c r="A47547" s="122"/>
      <c r="B47547" s="122"/>
      <c r="E47547" s="122"/>
    </row>
    <row r="47548" spans="1:5" ht="16.5">
      <c r="A47548" s="122"/>
      <c r="B47548" s="122"/>
      <c r="E47548" s="122"/>
    </row>
    <row r="47549" spans="1:5" ht="16.5">
      <c r="A47549" s="122"/>
      <c r="B47549" s="122"/>
      <c r="E47549" s="122"/>
    </row>
    <row r="47550" spans="1:5" ht="16.5">
      <c r="A47550" s="122"/>
      <c r="B47550" s="122"/>
      <c r="E47550" s="122"/>
    </row>
    <row r="47551" spans="1:5" ht="16.5">
      <c r="A47551" s="122"/>
      <c r="B47551" s="122"/>
      <c r="E47551" s="122"/>
    </row>
    <row r="47552" spans="1:5" ht="16.5">
      <c r="A47552" s="122"/>
      <c r="B47552" s="122"/>
      <c r="E47552" s="122"/>
    </row>
    <row r="47553" spans="1:5" ht="16.5">
      <c r="A47553" s="122"/>
      <c r="B47553" s="122"/>
      <c r="E47553" s="122"/>
    </row>
    <row r="47554" spans="1:5" ht="16.5">
      <c r="A47554" s="122"/>
      <c r="B47554" s="122"/>
      <c r="E47554" s="122"/>
    </row>
    <row r="47555" spans="1:5" ht="16.5">
      <c r="A47555" s="122"/>
      <c r="B47555" s="122"/>
      <c r="E47555" s="122"/>
    </row>
    <row r="47556" spans="1:5" ht="16.5">
      <c r="A47556" s="122"/>
      <c r="B47556" s="122"/>
      <c r="E47556" s="122"/>
    </row>
    <row r="47557" spans="1:5" ht="16.5">
      <c r="A47557" s="122"/>
      <c r="B47557" s="122"/>
      <c r="E47557" s="122"/>
    </row>
    <row r="47558" spans="1:5" ht="16.5">
      <c r="A47558" s="122"/>
      <c r="B47558" s="122"/>
      <c r="E47558" s="122"/>
    </row>
    <row r="47559" spans="1:5" ht="16.5">
      <c r="A47559" s="122"/>
      <c r="B47559" s="122"/>
      <c r="E47559" s="122"/>
    </row>
    <row r="47560" spans="1:5" ht="16.5">
      <c r="A47560" s="122"/>
      <c r="B47560" s="122"/>
      <c r="E47560" s="122"/>
    </row>
    <row r="47561" spans="1:5" ht="16.5">
      <c r="A47561" s="122"/>
      <c r="B47561" s="122"/>
      <c r="E47561" s="122"/>
    </row>
    <row r="47562" spans="1:5" ht="16.5">
      <c r="A47562" s="122"/>
      <c r="B47562" s="122"/>
      <c r="E47562" s="122"/>
    </row>
    <row r="47563" spans="1:5" ht="16.5">
      <c r="A47563" s="122"/>
      <c r="B47563" s="122"/>
      <c r="E47563" s="122"/>
    </row>
    <row r="47564" spans="1:5" ht="16.5">
      <c r="A47564" s="122"/>
      <c r="B47564" s="122"/>
      <c r="E47564" s="122"/>
    </row>
    <row r="47565" spans="1:5" ht="16.5">
      <c r="A47565" s="122"/>
      <c r="B47565" s="122"/>
      <c r="E47565" s="122"/>
    </row>
    <row r="47566" spans="1:5" ht="16.5">
      <c r="A47566" s="122"/>
      <c r="B47566" s="122"/>
      <c r="E47566" s="122"/>
    </row>
    <row r="47567" spans="1:5" ht="16.5">
      <c r="A47567" s="122"/>
      <c r="B47567" s="122"/>
      <c r="E47567" s="122"/>
    </row>
    <row r="47568" spans="1:5" ht="16.5">
      <c r="A47568" s="122"/>
      <c r="B47568" s="122"/>
      <c r="E47568" s="122"/>
    </row>
    <row r="47569" spans="1:5" ht="16.5">
      <c r="A47569" s="122"/>
      <c r="B47569" s="122"/>
      <c r="E47569" s="122"/>
    </row>
    <row r="47570" spans="1:5" ht="16.5">
      <c r="A47570" s="122"/>
      <c r="B47570" s="122"/>
      <c r="E47570" s="122"/>
    </row>
    <row r="47571" spans="1:5" ht="16.5">
      <c r="A47571" s="122"/>
      <c r="B47571" s="122"/>
      <c r="E47571" s="122"/>
    </row>
    <row r="47572" spans="1:5" ht="16.5">
      <c r="A47572" s="122"/>
      <c r="B47572" s="122"/>
      <c r="E47572" s="122"/>
    </row>
    <row r="47573" spans="1:5" ht="16.5">
      <c r="A47573" s="122"/>
      <c r="B47573" s="122"/>
      <c r="E47573" s="122"/>
    </row>
    <row r="47574" spans="1:5" ht="16.5">
      <c r="A47574" s="122"/>
      <c r="B47574" s="122"/>
      <c r="E47574" s="122"/>
    </row>
    <row r="47575" spans="1:5" ht="16.5">
      <c r="A47575" s="122"/>
      <c r="B47575" s="122"/>
      <c r="E47575" s="122"/>
    </row>
    <row r="47576" spans="1:5" ht="16.5">
      <c r="A47576" s="122"/>
      <c r="B47576" s="122"/>
      <c r="E47576" s="122"/>
    </row>
    <row r="47577" spans="1:5" ht="16.5">
      <c r="A47577" s="122"/>
      <c r="B47577" s="122"/>
      <c r="E47577" s="122"/>
    </row>
    <row r="47578" spans="1:5" ht="16.5">
      <c r="A47578" s="122"/>
      <c r="B47578" s="122"/>
      <c r="E47578" s="122"/>
    </row>
    <row r="47579" spans="1:5" ht="16.5">
      <c r="A47579" s="122"/>
      <c r="B47579" s="122"/>
      <c r="E47579" s="122"/>
    </row>
    <row r="47580" spans="1:5" ht="16.5">
      <c r="A47580" s="122"/>
      <c r="B47580" s="122"/>
      <c r="E47580" s="122"/>
    </row>
    <row r="47581" spans="1:5" ht="16.5">
      <c r="A47581" s="122"/>
      <c r="B47581" s="122"/>
      <c r="E47581" s="122"/>
    </row>
    <row r="47582" spans="1:5" ht="16.5">
      <c r="A47582" s="122"/>
      <c r="B47582" s="122"/>
      <c r="E47582" s="122"/>
    </row>
    <row r="47583" spans="1:5" ht="16.5">
      <c r="A47583" s="122"/>
      <c r="B47583" s="122"/>
      <c r="E47583" s="122"/>
    </row>
    <row r="47584" spans="1:5" ht="16.5">
      <c r="A47584" s="122"/>
      <c r="B47584" s="122"/>
      <c r="E47584" s="122"/>
    </row>
    <row r="47585" spans="1:5" ht="16.5">
      <c r="A47585" s="122"/>
      <c r="B47585" s="122"/>
      <c r="E47585" s="122"/>
    </row>
    <row r="47586" spans="1:5" ht="16.5">
      <c r="A47586" s="122"/>
      <c r="B47586" s="122"/>
      <c r="E47586" s="122"/>
    </row>
    <row r="47587" spans="1:5" ht="16.5">
      <c r="A47587" s="122"/>
      <c r="B47587" s="122"/>
      <c r="E47587" s="122"/>
    </row>
    <row r="47588" spans="1:5" ht="16.5">
      <c r="A47588" s="122"/>
      <c r="B47588" s="122"/>
      <c r="E47588" s="122"/>
    </row>
    <row r="47589" spans="1:5" ht="16.5">
      <c r="A47589" s="122"/>
      <c r="B47589" s="122"/>
      <c r="E47589" s="122"/>
    </row>
    <row r="47590" spans="1:5" ht="16.5">
      <c r="A47590" s="122"/>
      <c r="B47590" s="122"/>
      <c r="E47590" s="122"/>
    </row>
    <row r="47591" spans="1:5" ht="16.5">
      <c r="A47591" s="122"/>
      <c r="B47591" s="122"/>
      <c r="E47591" s="122"/>
    </row>
    <row r="47592" spans="1:5" ht="16.5">
      <c r="A47592" s="122"/>
      <c r="B47592" s="122"/>
      <c r="E47592" s="122"/>
    </row>
    <row r="47593" spans="1:5" ht="16.5">
      <c r="A47593" s="122"/>
      <c r="B47593" s="122"/>
      <c r="E47593" s="122"/>
    </row>
    <row r="47594" spans="1:5" ht="16.5">
      <c r="A47594" s="122"/>
      <c r="B47594" s="122"/>
      <c r="E47594" s="122"/>
    </row>
    <row r="47595" spans="1:5" ht="16.5">
      <c r="A47595" s="122"/>
      <c r="B47595" s="122"/>
      <c r="E47595" s="122"/>
    </row>
    <row r="47596" spans="1:5" ht="16.5">
      <c r="A47596" s="122"/>
      <c r="B47596" s="122"/>
      <c r="E47596" s="122"/>
    </row>
    <row r="47597" spans="1:5" ht="16.5">
      <c r="A47597" s="122"/>
      <c r="B47597" s="122"/>
      <c r="E47597" s="122"/>
    </row>
    <row r="47598" spans="1:5" ht="16.5">
      <c r="A47598" s="122"/>
      <c r="B47598" s="122"/>
      <c r="E47598" s="122"/>
    </row>
    <row r="47599" spans="1:5" ht="16.5">
      <c r="A47599" s="122"/>
      <c r="B47599" s="122"/>
      <c r="E47599" s="122"/>
    </row>
    <row r="47600" spans="1:5" ht="16.5">
      <c r="A47600" s="122"/>
      <c r="B47600" s="122"/>
      <c r="E47600" s="122"/>
    </row>
    <row r="47601" spans="1:5" ht="16.5">
      <c r="A47601" s="122"/>
      <c r="B47601" s="122"/>
      <c r="E47601" s="122"/>
    </row>
    <row r="47602" spans="1:5" ht="16.5">
      <c r="A47602" s="122"/>
      <c r="B47602" s="122"/>
      <c r="E47602" s="122"/>
    </row>
    <row r="47603" spans="1:5" ht="16.5">
      <c r="A47603" s="122"/>
      <c r="B47603" s="122"/>
      <c r="E47603" s="122"/>
    </row>
    <row r="47604" spans="1:5" ht="16.5">
      <c r="A47604" s="122"/>
      <c r="B47604" s="122"/>
      <c r="E47604" s="122"/>
    </row>
    <row r="47605" spans="1:5" ht="16.5">
      <c r="A47605" s="122"/>
      <c r="B47605" s="122"/>
      <c r="E47605" s="122"/>
    </row>
    <row r="47606" spans="1:5" ht="16.5">
      <c r="A47606" s="122"/>
      <c r="B47606" s="122"/>
      <c r="E47606" s="122"/>
    </row>
    <row r="47607" spans="1:5" ht="16.5">
      <c r="A47607" s="122"/>
      <c r="B47607" s="122"/>
      <c r="E47607" s="122"/>
    </row>
    <row r="47608" spans="1:5" ht="16.5">
      <c r="A47608" s="122"/>
      <c r="B47608" s="122"/>
      <c r="E47608" s="122"/>
    </row>
    <row r="47609" spans="1:5" ht="16.5">
      <c r="A47609" s="122"/>
      <c r="B47609" s="122"/>
      <c r="E47609" s="122"/>
    </row>
    <row r="47610" spans="1:5" ht="16.5">
      <c r="A47610" s="122"/>
      <c r="B47610" s="122"/>
      <c r="E47610" s="122"/>
    </row>
    <row r="47611" spans="1:5" ht="16.5">
      <c r="A47611" s="122"/>
      <c r="B47611" s="122"/>
      <c r="E47611" s="122"/>
    </row>
    <row r="47612" spans="1:5" ht="16.5">
      <c r="A47612" s="122"/>
      <c r="B47612" s="122"/>
      <c r="E47612" s="122"/>
    </row>
    <row r="47613" spans="1:5" ht="16.5">
      <c r="A47613" s="122"/>
      <c r="B47613" s="122"/>
      <c r="E47613" s="122"/>
    </row>
    <row r="47614" spans="1:5" ht="16.5">
      <c r="A47614" s="122"/>
      <c r="B47614" s="122"/>
      <c r="E47614" s="122"/>
    </row>
    <row r="47615" spans="1:5" ht="16.5">
      <c r="A47615" s="122"/>
      <c r="B47615" s="122"/>
      <c r="E47615" s="122"/>
    </row>
    <row r="47616" spans="1:5" ht="16.5">
      <c r="A47616" s="122"/>
      <c r="B47616" s="122"/>
      <c r="E47616" s="122"/>
    </row>
    <row r="47617" spans="1:5" ht="16.5">
      <c r="A47617" s="122"/>
      <c r="B47617" s="122"/>
      <c r="E47617" s="122"/>
    </row>
    <row r="47618" spans="1:5" ht="16.5">
      <c r="A47618" s="122"/>
      <c r="B47618" s="122"/>
      <c r="E47618" s="122"/>
    </row>
    <row r="47619" spans="1:5" ht="16.5">
      <c r="A47619" s="122"/>
      <c r="B47619" s="122"/>
      <c r="E47619" s="122"/>
    </row>
    <row r="47620" spans="1:5" ht="16.5">
      <c r="A47620" s="122"/>
      <c r="B47620" s="122"/>
      <c r="E47620" s="122"/>
    </row>
    <row r="47621" spans="1:5" ht="16.5">
      <c r="A47621" s="122"/>
      <c r="B47621" s="122"/>
      <c r="E47621" s="122"/>
    </row>
    <row r="47622" spans="1:5" ht="16.5">
      <c r="A47622" s="122"/>
      <c r="B47622" s="122"/>
      <c r="E47622" s="122"/>
    </row>
    <row r="47623" spans="1:5" ht="16.5">
      <c r="A47623" s="122"/>
      <c r="B47623" s="122"/>
      <c r="E47623" s="122"/>
    </row>
    <row r="47624" spans="1:5" ht="16.5">
      <c r="A47624" s="122"/>
      <c r="B47624" s="122"/>
      <c r="E47624" s="122"/>
    </row>
    <row r="47625" spans="1:5" ht="16.5">
      <c r="A47625" s="122"/>
      <c r="B47625" s="122"/>
      <c r="E47625" s="122"/>
    </row>
    <row r="47626" spans="1:5" ht="16.5">
      <c r="A47626" s="122"/>
      <c r="B47626" s="122"/>
      <c r="E47626" s="122"/>
    </row>
    <row r="47627" spans="1:5" ht="16.5">
      <c r="A47627" s="122"/>
      <c r="B47627" s="122"/>
      <c r="E47627" s="122"/>
    </row>
    <row r="47628" spans="1:5" ht="16.5">
      <c r="A47628" s="122"/>
      <c r="B47628" s="122"/>
      <c r="E47628" s="122"/>
    </row>
    <row r="47629" spans="1:5" ht="16.5">
      <c r="A47629" s="122"/>
      <c r="B47629" s="122"/>
      <c r="E47629" s="122"/>
    </row>
    <row r="47630" spans="1:5" ht="16.5">
      <c r="A47630" s="122"/>
      <c r="B47630" s="122"/>
      <c r="E47630" s="122"/>
    </row>
    <row r="47631" spans="1:5" ht="16.5">
      <c r="A47631" s="122"/>
      <c r="B47631" s="122"/>
      <c r="E47631" s="122"/>
    </row>
    <row r="47632" spans="1:5" ht="16.5">
      <c r="A47632" s="122"/>
      <c r="B47632" s="122"/>
      <c r="E47632" s="122"/>
    </row>
    <row r="47633" spans="1:5" ht="16.5">
      <c r="A47633" s="122"/>
      <c r="B47633" s="122"/>
      <c r="E47633" s="122"/>
    </row>
    <row r="47634" spans="1:5" ht="16.5">
      <c r="A47634" s="122"/>
      <c r="B47634" s="122"/>
      <c r="E47634" s="122"/>
    </row>
    <row r="47635" spans="1:5" ht="16.5">
      <c r="A47635" s="122"/>
      <c r="B47635" s="122"/>
      <c r="E47635" s="122"/>
    </row>
    <row r="47636" spans="1:5" ht="16.5">
      <c r="A47636" s="122"/>
      <c r="B47636" s="122"/>
      <c r="E47636" s="122"/>
    </row>
    <row r="47637" spans="1:5" ht="16.5">
      <c r="A47637" s="122"/>
      <c r="B47637" s="122"/>
      <c r="E47637" s="122"/>
    </row>
    <row r="47638" spans="1:5" ht="16.5">
      <c r="A47638" s="122"/>
      <c r="B47638" s="122"/>
      <c r="E47638" s="122"/>
    </row>
    <row r="47639" spans="1:5" ht="16.5">
      <c r="A47639" s="122"/>
      <c r="B47639" s="122"/>
      <c r="E47639" s="122"/>
    </row>
    <row r="47640" spans="1:5" ht="16.5">
      <c r="A47640" s="122"/>
      <c r="B47640" s="122"/>
      <c r="E47640" s="122"/>
    </row>
    <row r="47641" spans="1:5" ht="16.5">
      <c r="A47641" s="122"/>
      <c r="B47641" s="122"/>
      <c r="E47641" s="122"/>
    </row>
    <row r="47642" spans="1:5" ht="16.5">
      <c r="A47642" s="122"/>
      <c r="B47642" s="122"/>
      <c r="E47642" s="122"/>
    </row>
    <row r="47643" spans="1:5" ht="16.5">
      <c r="A47643" s="122"/>
      <c r="B47643" s="122"/>
      <c r="E47643" s="122"/>
    </row>
    <row r="47644" spans="1:5" ht="16.5">
      <c r="A47644" s="122"/>
      <c r="B47644" s="122"/>
      <c r="E47644" s="122"/>
    </row>
    <row r="47645" spans="1:5" ht="16.5">
      <c r="A47645" s="122"/>
      <c r="B47645" s="122"/>
      <c r="E47645" s="122"/>
    </row>
    <row r="47646" spans="1:5" ht="16.5">
      <c r="A47646" s="122"/>
      <c r="B47646" s="122"/>
      <c r="E47646" s="122"/>
    </row>
    <row r="47647" spans="1:5" ht="16.5">
      <c r="A47647" s="122"/>
      <c r="B47647" s="122"/>
      <c r="E47647" s="122"/>
    </row>
    <row r="47648" spans="1:5" ht="16.5">
      <c r="A47648" s="122"/>
      <c r="B47648" s="122"/>
      <c r="E47648" s="122"/>
    </row>
    <row r="47649" spans="1:5" ht="16.5">
      <c r="A47649" s="122"/>
      <c r="B47649" s="122"/>
      <c r="E47649" s="122"/>
    </row>
    <row r="47650" spans="1:5" ht="16.5">
      <c r="A47650" s="122"/>
      <c r="B47650" s="122"/>
      <c r="E47650" s="122"/>
    </row>
    <row r="47651" spans="1:5" ht="16.5">
      <c r="A47651" s="122"/>
      <c r="B47651" s="122"/>
      <c r="E47651" s="122"/>
    </row>
    <row r="47652" spans="1:5" ht="16.5">
      <c r="A47652" s="122"/>
      <c r="B47652" s="122"/>
      <c r="E47652" s="122"/>
    </row>
    <row r="47653" spans="1:5" ht="16.5">
      <c r="A47653" s="122"/>
      <c r="B47653" s="122"/>
      <c r="E47653" s="122"/>
    </row>
    <row r="47654" spans="1:5" ht="16.5">
      <c r="A47654" s="122"/>
      <c r="B47654" s="122"/>
      <c r="E47654" s="122"/>
    </row>
    <row r="47655" spans="1:5" ht="16.5">
      <c r="A47655" s="122"/>
      <c r="B47655" s="122"/>
      <c r="E47655" s="122"/>
    </row>
    <row r="47656" spans="1:5" ht="16.5">
      <c r="A47656" s="122"/>
      <c r="B47656" s="122"/>
      <c r="E47656" s="122"/>
    </row>
    <row r="47657" spans="1:5" ht="16.5">
      <c r="A47657" s="122"/>
      <c r="B47657" s="122"/>
      <c r="E47657" s="122"/>
    </row>
    <row r="47658" spans="1:5" ht="16.5">
      <c r="A47658" s="122"/>
      <c r="B47658" s="122"/>
      <c r="E47658" s="122"/>
    </row>
    <row r="47659" spans="1:5" ht="16.5">
      <c r="A47659" s="122"/>
      <c r="B47659" s="122"/>
      <c r="E47659" s="122"/>
    </row>
    <row r="47660" spans="1:5" ht="16.5">
      <c r="A47660" s="122"/>
      <c r="B47660" s="122"/>
      <c r="E47660" s="122"/>
    </row>
    <row r="47661" spans="1:5" ht="16.5">
      <c r="A47661" s="122"/>
      <c r="B47661" s="122"/>
      <c r="E47661" s="122"/>
    </row>
    <row r="47662" spans="1:5" ht="16.5">
      <c r="A47662" s="122"/>
      <c r="B47662" s="122"/>
      <c r="E47662" s="122"/>
    </row>
    <row r="47663" spans="1:5" ht="16.5">
      <c r="A47663" s="122"/>
      <c r="B47663" s="122"/>
      <c r="E47663" s="122"/>
    </row>
    <row r="47664" spans="1:5" ht="16.5">
      <c r="A47664" s="122"/>
      <c r="B47664" s="122"/>
      <c r="E47664" s="122"/>
    </row>
    <row r="47665" spans="1:5" ht="16.5">
      <c r="A47665" s="122"/>
      <c r="B47665" s="122"/>
      <c r="E47665" s="122"/>
    </row>
    <row r="47666" spans="1:5" ht="16.5">
      <c r="A47666" s="122"/>
      <c r="B47666" s="122"/>
      <c r="E47666" s="122"/>
    </row>
    <row r="47667" spans="1:5" ht="16.5">
      <c r="A47667" s="122"/>
      <c r="B47667" s="122"/>
      <c r="E47667" s="122"/>
    </row>
    <row r="47668" spans="1:5" ht="16.5">
      <c r="A47668" s="122"/>
      <c r="B47668" s="122"/>
      <c r="E47668" s="122"/>
    </row>
    <row r="47669" spans="1:5" ht="16.5">
      <c r="A47669" s="122"/>
      <c r="B47669" s="122"/>
      <c r="E47669" s="122"/>
    </row>
    <row r="47670" spans="1:5" ht="16.5">
      <c r="A47670" s="122"/>
      <c r="B47670" s="122"/>
      <c r="E47670" s="122"/>
    </row>
    <row r="47671" spans="1:5" ht="16.5">
      <c r="A47671" s="122"/>
      <c r="B47671" s="122"/>
      <c r="E47671" s="122"/>
    </row>
    <row r="47672" spans="1:5" ht="16.5">
      <c r="A47672" s="122"/>
      <c r="B47672" s="122"/>
      <c r="E47672" s="122"/>
    </row>
    <row r="47673" spans="1:5" ht="16.5">
      <c r="A47673" s="122"/>
      <c r="B47673" s="122"/>
      <c r="E47673" s="122"/>
    </row>
    <row r="47674" spans="1:5" ht="16.5">
      <c r="A47674" s="122"/>
      <c r="B47674" s="122"/>
      <c r="E47674" s="122"/>
    </row>
    <row r="47675" spans="1:5" ht="16.5">
      <c r="A47675" s="122"/>
      <c r="B47675" s="122"/>
      <c r="E47675" s="122"/>
    </row>
    <row r="47676" spans="1:5" ht="16.5">
      <c r="A47676" s="122"/>
      <c r="B47676" s="122"/>
      <c r="E47676" s="122"/>
    </row>
    <row r="47677" spans="1:5" ht="16.5">
      <c r="A47677" s="122"/>
      <c r="B47677" s="122"/>
      <c r="E47677" s="122"/>
    </row>
    <row r="47678" spans="1:5" ht="16.5">
      <c r="A47678" s="122"/>
      <c r="B47678" s="122"/>
      <c r="E47678" s="122"/>
    </row>
    <row r="47679" spans="1:5" ht="16.5">
      <c r="A47679" s="122"/>
      <c r="B47679" s="122"/>
      <c r="E47679" s="122"/>
    </row>
    <row r="47680" spans="1:5" ht="16.5">
      <c r="A47680" s="122"/>
      <c r="B47680" s="122"/>
      <c r="E47680" s="122"/>
    </row>
    <row r="47681" spans="1:5" ht="16.5">
      <c r="A47681" s="122"/>
      <c r="B47681" s="122"/>
      <c r="E47681" s="122"/>
    </row>
    <row r="47682" spans="1:5" ht="16.5">
      <c r="A47682" s="122"/>
      <c r="B47682" s="122"/>
      <c r="E47682" s="122"/>
    </row>
    <row r="47683" spans="1:5" ht="16.5">
      <c r="A47683" s="122"/>
      <c r="B47683" s="122"/>
      <c r="E47683" s="122"/>
    </row>
    <row r="47684" spans="1:5" ht="16.5">
      <c r="A47684" s="122"/>
      <c r="B47684" s="122"/>
      <c r="E47684" s="122"/>
    </row>
    <row r="47685" spans="1:5" ht="16.5">
      <c r="A47685" s="122"/>
      <c r="B47685" s="122"/>
      <c r="E47685" s="122"/>
    </row>
    <row r="47686" spans="1:5" ht="16.5">
      <c r="A47686" s="122"/>
      <c r="B47686" s="122"/>
      <c r="E47686" s="122"/>
    </row>
    <row r="47687" spans="1:5" ht="16.5">
      <c r="A47687" s="122"/>
      <c r="B47687" s="122"/>
      <c r="E47687" s="122"/>
    </row>
    <row r="47688" spans="1:5" ht="16.5">
      <c r="A47688" s="122"/>
      <c r="B47688" s="122"/>
      <c r="E47688" s="122"/>
    </row>
    <row r="47689" spans="1:5" ht="16.5">
      <c r="A47689" s="122"/>
      <c r="B47689" s="122"/>
      <c r="E47689" s="122"/>
    </row>
    <row r="47690" spans="1:5" ht="16.5">
      <c r="A47690" s="122"/>
      <c r="B47690" s="122"/>
      <c r="E47690" s="122"/>
    </row>
    <row r="47691" spans="1:5" ht="16.5">
      <c r="A47691" s="122"/>
      <c r="B47691" s="122"/>
      <c r="E47691" s="122"/>
    </row>
    <row r="47692" spans="1:5" ht="16.5">
      <c r="A47692" s="122"/>
      <c r="B47692" s="122"/>
      <c r="E47692" s="122"/>
    </row>
    <row r="47693" spans="1:5" ht="16.5">
      <c r="A47693" s="122"/>
      <c r="B47693" s="122"/>
      <c r="E47693" s="122"/>
    </row>
    <row r="47694" spans="1:5" ht="16.5">
      <c r="A47694" s="122"/>
      <c r="B47694" s="122"/>
      <c r="E47694" s="122"/>
    </row>
    <row r="47695" spans="1:5" ht="16.5">
      <c r="A47695" s="122"/>
      <c r="B47695" s="122"/>
      <c r="E47695" s="122"/>
    </row>
    <row r="47696" spans="1:5" ht="16.5">
      <c r="A47696" s="122"/>
      <c r="B47696" s="122"/>
      <c r="E47696" s="122"/>
    </row>
    <row r="47697" spans="1:5" ht="16.5">
      <c r="A47697" s="122"/>
      <c r="B47697" s="122"/>
      <c r="E47697" s="122"/>
    </row>
    <row r="47698" spans="1:5" ht="16.5">
      <c r="A47698" s="122"/>
      <c r="B47698" s="122"/>
      <c r="E47698" s="122"/>
    </row>
    <row r="47699" spans="1:5" ht="16.5">
      <c r="A47699" s="122"/>
      <c r="B47699" s="122"/>
      <c r="E47699" s="122"/>
    </row>
    <row r="47700" spans="1:5" ht="16.5">
      <c r="A47700" s="122"/>
      <c r="B47700" s="122"/>
      <c r="E47700" s="122"/>
    </row>
    <row r="47701" spans="1:5" ht="16.5">
      <c r="A47701" s="122"/>
      <c r="B47701" s="122"/>
      <c r="E47701" s="122"/>
    </row>
    <row r="47702" spans="1:5" ht="16.5">
      <c r="A47702" s="122"/>
      <c r="B47702" s="122"/>
      <c r="E47702" s="122"/>
    </row>
    <row r="47703" spans="1:5" ht="16.5">
      <c r="A47703" s="122"/>
      <c r="B47703" s="122"/>
      <c r="E47703" s="122"/>
    </row>
    <row r="47704" spans="1:5" ht="16.5">
      <c r="A47704" s="122"/>
      <c r="B47704" s="122"/>
      <c r="E47704" s="122"/>
    </row>
    <row r="47705" spans="1:5" ht="16.5">
      <c r="A47705" s="122"/>
      <c r="B47705" s="122"/>
      <c r="E47705" s="122"/>
    </row>
    <row r="47706" spans="1:5" ht="16.5">
      <c r="A47706" s="122"/>
      <c r="B47706" s="122"/>
      <c r="E47706" s="122"/>
    </row>
    <row r="47707" spans="1:5" ht="16.5">
      <c r="A47707" s="122"/>
      <c r="B47707" s="122"/>
      <c r="E47707" s="122"/>
    </row>
    <row r="47708" spans="1:5" ht="16.5">
      <c r="A47708" s="122"/>
      <c r="B47708" s="122"/>
      <c r="E47708" s="122"/>
    </row>
    <row r="47709" spans="1:5" ht="16.5">
      <c r="A47709" s="122"/>
      <c r="B47709" s="122"/>
      <c r="E47709" s="122"/>
    </row>
    <row r="47710" spans="1:5" ht="16.5">
      <c r="A47710" s="122"/>
      <c r="B47710" s="122"/>
      <c r="E47710" s="122"/>
    </row>
    <row r="47711" spans="1:5" ht="16.5">
      <c r="A47711" s="122"/>
      <c r="B47711" s="122"/>
      <c r="E47711" s="122"/>
    </row>
    <row r="47712" spans="1:5" ht="16.5">
      <c r="A47712" s="122"/>
      <c r="B47712" s="122"/>
      <c r="E47712" s="122"/>
    </row>
    <row r="47713" spans="1:5" ht="16.5">
      <c r="A47713" s="122"/>
      <c r="B47713" s="122"/>
      <c r="E47713" s="122"/>
    </row>
    <row r="47714" spans="1:5" ht="16.5">
      <c r="A47714" s="122"/>
      <c r="B47714" s="122"/>
      <c r="E47714" s="122"/>
    </row>
    <row r="47715" spans="1:5" ht="16.5">
      <c r="A47715" s="122"/>
      <c r="B47715" s="122"/>
      <c r="E47715" s="122"/>
    </row>
    <row r="47716" spans="1:5" ht="16.5">
      <c r="A47716" s="122"/>
      <c r="B47716" s="122"/>
      <c r="E47716" s="122"/>
    </row>
    <row r="47717" spans="1:5" ht="16.5">
      <c r="A47717" s="122"/>
      <c r="B47717" s="122"/>
      <c r="E47717" s="122"/>
    </row>
    <row r="47718" spans="1:5" ht="16.5">
      <c r="A47718" s="122"/>
      <c r="B47718" s="122"/>
      <c r="E47718" s="122"/>
    </row>
    <row r="47719" spans="1:5" ht="16.5">
      <c r="A47719" s="122"/>
      <c r="B47719" s="122"/>
      <c r="E47719" s="122"/>
    </row>
    <row r="47720" spans="1:5" ht="16.5">
      <c r="A47720" s="122"/>
      <c r="B47720" s="122"/>
      <c r="E47720" s="122"/>
    </row>
    <row r="47721" spans="1:5" ht="16.5">
      <c r="A47721" s="122"/>
      <c r="B47721" s="122"/>
      <c r="E47721" s="122"/>
    </row>
    <row r="47722" spans="1:5" ht="16.5">
      <c r="A47722" s="122"/>
      <c r="B47722" s="122"/>
      <c r="E47722" s="122"/>
    </row>
    <row r="47723" spans="1:5" ht="16.5">
      <c r="A47723" s="122"/>
      <c r="B47723" s="122"/>
      <c r="E47723" s="122"/>
    </row>
    <row r="47724" spans="1:5" ht="16.5">
      <c r="A47724" s="122"/>
      <c r="B47724" s="122"/>
      <c r="E47724" s="122"/>
    </row>
    <row r="47725" spans="1:5" ht="16.5">
      <c r="A47725" s="122"/>
      <c r="B47725" s="122"/>
      <c r="E47725" s="122"/>
    </row>
    <row r="47726" spans="1:5" ht="16.5">
      <c r="A47726" s="122"/>
      <c r="B47726" s="122"/>
      <c r="E47726" s="122"/>
    </row>
    <row r="47727" spans="1:5" ht="16.5">
      <c r="A47727" s="122"/>
      <c r="B47727" s="122"/>
      <c r="E47727" s="122"/>
    </row>
    <row r="47728" spans="1:5" ht="16.5">
      <c r="A47728" s="122"/>
      <c r="B47728" s="122"/>
      <c r="E47728" s="122"/>
    </row>
    <row r="47729" spans="1:5" ht="16.5">
      <c r="A47729" s="122"/>
      <c r="B47729" s="122"/>
      <c r="E47729" s="122"/>
    </row>
    <row r="47730" spans="1:5" ht="16.5">
      <c r="A47730" s="122"/>
      <c r="B47730" s="122"/>
      <c r="E47730" s="122"/>
    </row>
    <row r="47731" spans="1:5" ht="16.5">
      <c r="A47731" s="122"/>
      <c r="B47731" s="122"/>
      <c r="E47731" s="122"/>
    </row>
    <row r="47732" spans="1:5" ht="16.5">
      <c r="A47732" s="122"/>
      <c r="B47732" s="122"/>
      <c r="E47732" s="122"/>
    </row>
    <row r="47733" spans="1:5" ht="16.5">
      <c r="A47733" s="122"/>
      <c r="B47733" s="122"/>
      <c r="E47733" s="122"/>
    </row>
    <row r="47734" spans="1:5" ht="16.5">
      <c r="A47734" s="122"/>
      <c r="B47734" s="122"/>
      <c r="E47734" s="122"/>
    </row>
    <row r="47735" spans="1:5" ht="16.5">
      <c r="A47735" s="122"/>
      <c r="B47735" s="122"/>
      <c r="E47735" s="122"/>
    </row>
    <row r="47736" spans="1:5" ht="16.5">
      <c r="A47736" s="122"/>
      <c r="B47736" s="122"/>
      <c r="E47736" s="122"/>
    </row>
    <row r="47737" spans="1:5" ht="16.5">
      <c r="A47737" s="122"/>
      <c r="B47737" s="122"/>
      <c r="E47737" s="122"/>
    </row>
    <row r="47738" spans="1:5" ht="16.5">
      <c r="A47738" s="122"/>
      <c r="B47738" s="122"/>
      <c r="E47738" s="122"/>
    </row>
    <row r="47739" spans="1:5" ht="16.5">
      <c r="A47739" s="122"/>
      <c r="B47739" s="122"/>
      <c r="E47739" s="122"/>
    </row>
    <row r="47740" spans="1:5" ht="16.5">
      <c r="A47740" s="122"/>
      <c r="B47740" s="122"/>
      <c r="E47740" s="122"/>
    </row>
    <row r="47741" spans="1:5" ht="16.5">
      <c r="A47741" s="122"/>
      <c r="B47741" s="122"/>
      <c r="E47741" s="122"/>
    </row>
    <row r="47742" spans="1:5" ht="16.5">
      <c r="A47742" s="122"/>
      <c r="B47742" s="122"/>
      <c r="E47742" s="122"/>
    </row>
    <row r="47743" spans="1:5" ht="16.5">
      <c r="A47743" s="122"/>
      <c r="B47743" s="122"/>
      <c r="E47743" s="122"/>
    </row>
    <row r="47744" spans="1:5" ht="16.5">
      <c r="A47744" s="122"/>
      <c r="B47744" s="122"/>
      <c r="E47744" s="122"/>
    </row>
    <row r="47745" spans="1:5" ht="16.5">
      <c r="A47745" s="122"/>
      <c r="B47745" s="122"/>
      <c r="E47745" s="122"/>
    </row>
    <row r="47746" spans="1:5" ht="16.5">
      <c r="A47746" s="122"/>
      <c r="B47746" s="122"/>
      <c r="E47746" s="122"/>
    </row>
    <row r="47747" spans="1:5" ht="16.5">
      <c r="A47747" s="122"/>
      <c r="B47747" s="122"/>
      <c r="E47747" s="122"/>
    </row>
    <row r="47748" spans="1:5" ht="16.5">
      <c r="A47748" s="122"/>
      <c r="B47748" s="122"/>
      <c r="E47748" s="122"/>
    </row>
    <row r="47749" spans="1:5" ht="16.5">
      <c r="A47749" s="122"/>
      <c r="B47749" s="122"/>
      <c r="E47749" s="122"/>
    </row>
    <row r="47750" spans="1:5" ht="16.5">
      <c r="A47750" s="122"/>
      <c r="B47750" s="122"/>
      <c r="E47750" s="122"/>
    </row>
    <row r="47751" spans="1:5" ht="16.5">
      <c r="A47751" s="122"/>
      <c r="B47751" s="122"/>
      <c r="E47751" s="122"/>
    </row>
    <row r="47752" spans="1:5" ht="16.5">
      <c r="A47752" s="122"/>
      <c r="B47752" s="122"/>
      <c r="E47752" s="122"/>
    </row>
    <row r="47753" spans="1:5" ht="16.5">
      <c r="A47753" s="122"/>
      <c r="B47753" s="122"/>
      <c r="E47753" s="122"/>
    </row>
    <row r="47754" spans="1:5" ht="16.5">
      <c r="A47754" s="122"/>
      <c r="B47754" s="122"/>
      <c r="E47754" s="122"/>
    </row>
    <row r="47755" spans="1:5" ht="16.5">
      <c r="A47755" s="122"/>
      <c r="B47755" s="122"/>
      <c r="E47755" s="122"/>
    </row>
    <row r="47756" spans="1:5" ht="16.5">
      <c r="A47756" s="122"/>
      <c r="B47756" s="122"/>
      <c r="E47756" s="122"/>
    </row>
    <row r="47757" spans="1:5" ht="16.5">
      <c r="A47757" s="122"/>
      <c r="B47757" s="122"/>
      <c r="E47757" s="122"/>
    </row>
    <row r="47758" spans="1:5" ht="16.5">
      <c r="A47758" s="122"/>
      <c r="B47758" s="122"/>
      <c r="E47758" s="122"/>
    </row>
    <row r="47759" spans="1:5" ht="16.5">
      <c r="A47759" s="122"/>
      <c r="B47759" s="122"/>
      <c r="E47759" s="122"/>
    </row>
    <row r="47760" spans="1:5" ht="16.5">
      <c r="A47760" s="122"/>
      <c r="B47760" s="122"/>
      <c r="E47760" s="122"/>
    </row>
    <row r="47761" spans="1:5" ht="16.5">
      <c r="A47761" s="122"/>
      <c r="B47761" s="122"/>
      <c r="E47761" s="122"/>
    </row>
    <row r="47762" spans="1:5" ht="16.5">
      <c r="A47762" s="122"/>
      <c r="B47762" s="122"/>
      <c r="E47762" s="122"/>
    </row>
    <row r="47763" spans="1:5" ht="16.5">
      <c r="A47763" s="122"/>
      <c r="B47763" s="122"/>
      <c r="E47763" s="122"/>
    </row>
    <row r="47764" spans="1:5" ht="16.5">
      <c r="A47764" s="122"/>
      <c r="B47764" s="122"/>
      <c r="E47764" s="122"/>
    </row>
    <row r="47765" spans="1:5" ht="16.5">
      <c r="A47765" s="122"/>
      <c r="B47765" s="122"/>
      <c r="E47765" s="122"/>
    </row>
    <row r="47766" spans="1:5" ht="16.5">
      <c r="A47766" s="122"/>
      <c r="B47766" s="122"/>
      <c r="E47766" s="122"/>
    </row>
    <row r="47767" spans="1:5" ht="16.5">
      <c r="A47767" s="122"/>
      <c r="B47767" s="122"/>
      <c r="E47767" s="122"/>
    </row>
    <row r="47768" spans="1:5" ht="16.5">
      <c r="A47768" s="122"/>
      <c r="B47768" s="122"/>
      <c r="E47768" s="122"/>
    </row>
    <row r="47769" spans="1:5" ht="16.5">
      <c r="A47769" s="122"/>
      <c r="B47769" s="122"/>
      <c r="E47769" s="122"/>
    </row>
    <row r="47770" spans="1:5" ht="16.5">
      <c r="A47770" s="122"/>
      <c r="B47770" s="122"/>
      <c r="E47770" s="122"/>
    </row>
    <row r="47771" spans="1:5" ht="16.5">
      <c r="A47771" s="122"/>
      <c r="B47771" s="122"/>
      <c r="E47771" s="122"/>
    </row>
    <row r="47772" spans="1:5" ht="16.5">
      <c r="A47772" s="122"/>
      <c r="B47772" s="122"/>
      <c r="E47772" s="122"/>
    </row>
    <row r="47773" spans="1:5" ht="16.5">
      <c r="A47773" s="122"/>
      <c r="B47773" s="122"/>
      <c r="E47773" s="122"/>
    </row>
    <row r="47774" spans="1:5" ht="16.5">
      <c r="A47774" s="122"/>
      <c r="B47774" s="122"/>
      <c r="E47774" s="122"/>
    </row>
    <row r="47775" spans="1:5" ht="16.5">
      <c r="A47775" s="122"/>
      <c r="B47775" s="122"/>
      <c r="E47775" s="122"/>
    </row>
    <row r="47776" spans="1:5" ht="16.5">
      <c r="A47776" s="122"/>
      <c r="B47776" s="122"/>
      <c r="E47776" s="122"/>
    </row>
    <row r="47777" spans="1:5" ht="16.5">
      <c r="A47777" s="122"/>
      <c r="B47777" s="122"/>
      <c r="E47777" s="122"/>
    </row>
    <row r="47778" spans="1:5" ht="16.5">
      <c r="A47778" s="122"/>
      <c r="B47778" s="122"/>
      <c r="E47778" s="122"/>
    </row>
    <row r="47779" spans="1:5" ht="16.5">
      <c r="A47779" s="122"/>
      <c r="B47779" s="122"/>
      <c r="E47779" s="122"/>
    </row>
    <row r="47780" spans="1:5" ht="16.5">
      <c r="A47780" s="122"/>
      <c r="B47780" s="122"/>
      <c r="E47780" s="122"/>
    </row>
    <row r="47781" spans="1:5" ht="16.5">
      <c r="A47781" s="122"/>
      <c r="B47781" s="122"/>
      <c r="E47781" s="122"/>
    </row>
    <row r="47782" spans="1:5" ht="16.5">
      <c r="A47782" s="122"/>
      <c r="B47782" s="122"/>
      <c r="E47782" s="122"/>
    </row>
    <row r="47783" spans="1:5" ht="16.5">
      <c r="A47783" s="122"/>
      <c r="B47783" s="122"/>
      <c r="E47783" s="122"/>
    </row>
    <row r="47784" spans="1:5" ht="16.5">
      <c r="A47784" s="122"/>
      <c r="B47784" s="122"/>
      <c r="E47784" s="122"/>
    </row>
    <row r="47785" spans="1:5" ht="16.5">
      <c r="A47785" s="122"/>
      <c r="B47785" s="122"/>
      <c r="E47785" s="122"/>
    </row>
    <row r="47786" spans="1:5" ht="16.5">
      <c r="A47786" s="122"/>
      <c r="B47786" s="122"/>
      <c r="E47786" s="122"/>
    </row>
    <row r="47787" spans="1:5" ht="16.5">
      <c r="A47787" s="122"/>
      <c r="B47787" s="122"/>
      <c r="E47787" s="122"/>
    </row>
    <row r="47788" spans="1:5" ht="16.5">
      <c r="A47788" s="122"/>
      <c r="B47788" s="122"/>
      <c r="E47788" s="122"/>
    </row>
    <row r="47789" spans="1:5" ht="16.5">
      <c r="A47789" s="122"/>
      <c r="B47789" s="122"/>
      <c r="E47789" s="122"/>
    </row>
    <row r="47790" spans="1:5" ht="16.5">
      <c r="A47790" s="122"/>
      <c r="B47790" s="122"/>
      <c r="E47790" s="122"/>
    </row>
    <row r="47791" spans="1:5" ht="16.5">
      <c r="A47791" s="122"/>
      <c r="B47791" s="122"/>
      <c r="E47791" s="122"/>
    </row>
    <row r="47792" spans="1:5" ht="16.5">
      <c r="A47792" s="122"/>
      <c r="B47792" s="122"/>
      <c r="E47792" s="122"/>
    </row>
    <row r="47793" spans="1:5" ht="16.5">
      <c r="A47793" s="122"/>
      <c r="B47793" s="122"/>
      <c r="E47793" s="122"/>
    </row>
    <row r="47794" spans="1:5" ht="16.5">
      <c r="A47794" s="122"/>
      <c r="B47794" s="122"/>
      <c r="E47794" s="122"/>
    </row>
    <row r="47795" spans="1:5" ht="16.5">
      <c r="A47795" s="122"/>
      <c r="B47795" s="122"/>
      <c r="E47795" s="122"/>
    </row>
    <row r="47796" spans="1:5" ht="16.5">
      <c r="A47796" s="122"/>
      <c r="B47796" s="122"/>
      <c r="E47796" s="122"/>
    </row>
    <row r="47797" spans="1:5" ht="16.5">
      <c r="A47797" s="122"/>
      <c r="B47797" s="122"/>
      <c r="E47797" s="122"/>
    </row>
    <row r="47798" spans="1:5" ht="16.5">
      <c r="A47798" s="122"/>
      <c r="B47798" s="122"/>
      <c r="E47798" s="122"/>
    </row>
    <row r="47799" spans="1:5" ht="16.5">
      <c r="A47799" s="122"/>
      <c r="B47799" s="122"/>
      <c r="E47799" s="122"/>
    </row>
    <row r="47800" spans="1:5" ht="16.5">
      <c r="A47800" s="122"/>
      <c r="B47800" s="122"/>
      <c r="E47800" s="122"/>
    </row>
    <row r="47801" spans="1:5" ht="16.5">
      <c r="A47801" s="122"/>
      <c r="B47801" s="122"/>
      <c r="E47801" s="122"/>
    </row>
    <row r="47802" spans="1:5" ht="16.5">
      <c r="A47802" s="122"/>
      <c r="B47802" s="122"/>
      <c r="E47802" s="122"/>
    </row>
    <row r="47803" spans="1:5" ht="16.5">
      <c r="A47803" s="122"/>
      <c r="B47803" s="122"/>
      <c r="E47803" s="122"/>
    </row>
    <row r="47804" spans="1:5" ht="16.5">
      <c r="A47804" s="122"/>
      <c r="B47804" s="122"/>
      <c r="E47804" s="122"/>
    </row>
    <row r="47805" spans="1:5" ht="16.5">
      <c r="A47805" s="122"/>
      <c r="B47805" s="122"/>
      <c r="E47805" s="122"/>
    </row>
    <row r="47806" spans="1:5" ht="16.5">
      <c r="A47806" s="122"/>
      <c r="B47806" s="122"/>
      <c r="E47806" s="122"/>
    </row>
    <row r="47807" spans="1:5" ht="16.5">
      <c r="A47807" s="122"/>
      <c r="B47807" s="122"/>
      <c r="E47807" s="122"/>
    </row>
    <row r="47808" spans="1:5" ht="16.5">
      <c r="A47808" s="122"/>
      <c r="B47808" s="122"/>
      <c r="E47808" s="122"/>
    </row>
    <row r="47809" spans="1:5" ht="16.5">
      <c r="A47809" s="122"/>
      <c r="B47809" s="122"/>
      <c r="E47809" s="122"/>
    </row>
    <row r="47810" spans="1:5" ht="16.5">
      <c r="A47810" s="122"/>
      <c r="B47810" s="122"/>
      <c r="E47810" s="122"/>
    </row>
    <row r="47811" spans="1:5" ht="16.5">
      <c r="A47811" s="122"/>
      <c r="B47811" s="122"/>
      <c r="E47811" s="122"/>
    </row>
    <row r="47812" spans="1:5" ht="16.5">
      <c r="A47812" s="122"/>
      <c r="B47812" s="122"/>
      <c r="E47812" s="122"/>
    </row>
    <row r="47813" spans="1:5" ht="16.5">
      <c r="A47813" s="122"/>
      <c r="B47813" s="122"/>
      <c r="E47813" s="122"/>
    </row>
    <row r="47814" spans="1:5" ht="16.5">
      <c r="A47814" s="122"/>
      <c r="B47814" s="122"/>
      <c r="E47814" s="122"/>
    </row>
    <row r="47815" spans="1:5" ht="16.5">
      <c r="A47815" s="122"/>
      <c r="B47815" s="122"/>
      <c r="E47815" s="122"/>
    </row>
    <row r="47816" spans="1:5" ht="16.5">
      <c r="A47816" s="122"/>
      <c r="B47816" s="122"/>
      <c r="E47816" s="122"/>
    </row>
    <row r="47817" spans="1:5" ht="16.5">
      <c r="A47817" s="122"/>
      <c r="B47817" s="122"/>
      <c r="E47817" s="122"/>
    </row>
    <row r="47818" spans="1:5" ht="16.5">
      <c r="A47818" s="122"/>
      <c r="B47818" s="122"/>
      <c r="E47818" s="122"/>
    </row>
    <row r="47819" spans="1:5" ht="16.5">
      <c r="A47819" s="122"/>
      <c r="B47819" s="122"/>
      <c r="E47819" s="122"/>
    </row>
    <row r="47820" spans="1:5" ht="16.5">
      <c r="A47820" s="122"/>
      <c r="B47820" s="122"/>
      <c r="E47820" s="122"/>
    </row>
    <row r="47821" spans="1:5" ht="16.5">
      <c r="A47821" s="122"/>
      <c r="B47821" s="122"/>
      <c r="E47821" s="122"/>
    </row>
    <row r="47822" spans="1:5" ht="16.5">
      <c r="A47822" s="122"/>
      <c r="B47822" s="122"/>
      <c r="E47822" s="122"/>
    </row>
    <row r="47823" spans="1:5" ht="16.5">
      <c r="A47823" s="122"/>
      <c r="B47823" s="122"/>
      <c r="E47823" s="122"/>
    </row>
    <row r="47824" spans="1:5" ht="16.5">
      <c r="A47824" s="122"/>
      <c r="B47824" s="122"/>
      <c r="E47824" s="122"/>
    </row>
    <row r="47825" spans="1:5" ht="16.5">
      <c r="A47825" s="122"/>
      <c r="B47825" s="122"/>
      <c r="E47825" s="122"/>
    </row>
    <row r="47826" spans="1:5" ht="16.5">
      <c r="A47826" s="122"/>
      <c r="B47826" s="122"/>
      <c r="E47826" s="122"/>
    </row>
    <row r="47827" spans="1:5" ht="16.5">
      <c r="A47827" s="122"/>
      <c r="B47827" s="122"/>
      <c r="E47827" s="122"/>
    </row>
    <row r="47828" spans="1:5" ht="16.5">
      <c r="A47828" s="122"/>
      <c r="B47828" s="122"/>
      <c r="E47828" s="122"/>
    </row>
    <row r="47829" spans="1:5" ht="16.5">
      <c r="A47829" s="122"/>
      <c r="B47829" s="122"/>
      <c r="E47829" s="122"/>
    </row>
    <row r="47830" spans="1:5" ht="16.5">
      <c r="A47830" s="122"/>
      <c r="B47830" s="122"/>
      <c r="E47830" s="122"/>
    </row>
    <row r="47831" spans="1:5" ht="16.5">
      <c r="A47831" s="122"/>
      <c r="B47831" s="122"/>
      <c r="E47831" s="122"/>
    </row>
    <row r="47832" spans="1:5" ht="16.5">
      <c r="A47832" s="122"/>
      <c r="B47832" s="122"/>
      <c r="E47832" s="122"/>
    </row>
    <row r="47833" spans="1:5" ht="16.5">
      <c r="A47833" s="122"/>
      <c r="B47833" s="122"/>
      <c r="E47833" s="122"/>
    </row>
    <row r="47834" spans="1:5" ht="16.5">
      <c r="A47834" s="122"/>
      <c r="B47834" s="122"/>
      <c r="E47834" s="122"/>
    </row>
    <row r="47835" spans="1:5" ht="16.5">
      <c r="A47835" s="122"/>
      <c r="B47835" s="122"/>
      <c r="E47835" s="122"/>
    </row>
    <row r="47836" spans="1:5" ht="16.5">
      <c r="A47836" s="122"/>
      <c r="B47836" s="122"/>
      <c r="E47836" s="122"/>
    </row>
    <row r="47837" spans="1:5" ht="16.5">
      <c r="A47837" s="122"/>
      <c r="B47837" s="122"/>
      <c r="E47837" s="122"/>
    </row>
    <row r="47838" spans="1:5" ht="16.5">
      <c r="A47838" s="122"/>
      <c r="B47838" s="122"/>
      <c r="E47838" s="122"/>
    </row>
    <row r="47839" spans="1:5" ht="16.5">
      <c r="A47839" s="122"/>
      <c r="B47839" s="122"/>
      <c r="E47839" s="122"/>
    </row>
    <row r="47840" spans="1:5" ht="16.5">
      <c r="A47840" s="122"/>
      <c r="B47840" s="122"/>
      <c r="E47840" s="122"/>
    </row>
    <row r="47841" spans="1:5" ht="16.5">
      <c r="A47841" s="122"/>
      <c r="B47841" s="122"/>
      <c r="E47841" s="122"/>
    </row>
    <row r="47842" spans="1:5" ht="16.5">
      <c r="A47842" s="122"/>
      <c r="B47842" s="122"/>
      <c r="E47842" s="122"/>
    </row>
    <row r="47843" spans="1:5" ht="16.5">
      <c r="A47843" s="122"/>
      <c r="B47843" s="122"/>
      <c r="E47843" s="122"/>
    </row>
    <row r="47844" spans="1:5" ht="16.5">
      <c r="A47844" s="122"/>
      <c r="B47844" s="122"/>
      <c r="E47844" s="122"/>
    </row>
    <row r="47845" spans="1:5" ht="16.5">
      <c r="A47845" s="122"/>
      <c r="B47845" s="122"/>
      <c r="E47845" s="122"/>
    </row>
    <row r="47846" spans="1:5" ht="16.5">
      <c r="A47846" s="122"/>
      <c r="B47846" s="122"/>
      <c r="E47846" s="122"/>
    </row>
    <row r="47847" spans="1:5" ht="16.5">
      <c r="A47847" s="122"/>
      <c r="B47847" s="122"/>
      <c r="E47847" s="122"/>
    </row>
    <row r="47848" spans="1:5" ht="16.5">
      <c r="A47848" s="122"/>
      <c r="B47848" s="122"/>
      <c r="E47848" s="122"/>
    </row>
    <row r="47849" spans="1:5" ht="16.5">
      <c r="A47849" s="122"/>
      <c r="B47849" s="122"/>
      <c r="E47849" s="122"/>
    </row>
    <row r="47850" spans="1:5" ht="16.5">
      <c r="A47850" s="122"/>
      <c r="B47850" s="122"/>
      <c r="E47850" s="122"/>
    </row>
    <row r="47851" spans="1:5" ht="16.5">
      <c r="A47851" s="122"/>
      <c r="B47851" s="122"/>
      <c r="E47851" s="122"/>
    </row>
    <row r="47852" spans="1:5" ht="16.5">
      <c r="A47852" s="122"/>
      <c r="B47852" s="122"/>
      <c r="E47852" s="122"/>
    </row>
    <row r="47853" spans="1:5" ht="16.5">
      <c r="A47853" s="122"/>
      <c r="B47853" s="122"/>
      <c r="E47853" s="122"/>
    </row>
    <row r="47854" spans="1:5" ht="16.5">
      <c r="A47854" s="122"/>
      <c r="B47854" s="122"/>
      <c r="E47854" s="122"/>
    </row>
    <row r="47855" spans="1:5" ht="16.5">
      <c r="A47855" s="122"/>
      <c r="B47855" s="122"/>
      <c r="E47855" s="122"/>
    </row>
    <row r="47856" spans="1:5" ht="16.5">
      <c r="A47856" s="122"/>
      <c r="B47856" s="122"/>
      <c r="E47856" s="122"/>
    </row>
    <row r="47857" spans="1:5" ht="16.5">
      <c r="A47857" s="122"/>
      <c r="B47857" s="122"/>
      <c r="E47857" s="122"/>
    </row>
    <row r="47858" spans="1:5" ht="16.5">
      <c r="A47858" s="122"/>
      <c r="B47858" s="122"/>
      <c r="E47858" s="122"/>
    </row>
    <row r="47859" spans="1:5" ht="16.5">
      <c r="A47859" s="122"/>
      <c r="B47859" s="122"/>
      <c r="E47859" s="122"/>
    </row>
    <row r="47860" spans="1:5" ht="16.5">
      <c r="A47860" s="122"/>
      <c r="B47860" s="122"/>
      <c r="E47860" s="122"/>
    </row>
    <row r="47861" spans="1:5" ht="16.5">
      <c r="A47861" s="122"/>
      <c r="B47861" s="122"/>
      <c r="E47861" s="122"/>
    </row>
    <row r="47862" spans="1:5" ht="16.5">
      <c r="A47862" s="122"/>
      <c r="B47862" s="122"/>
      <c r="E47862" s="122"/>
    </row>
    <row r="47863" spans="1:5" ht="16.5">
      <c r="A47863" s="122"/>
      <c r="B47863" s="122"/>
      <c r="E47863" s="122"/>
    </row>
    <row r="47864" spans="1:5" ht="16.5">
      <c r="A47864" s="122"/>
      <c r="B47864" s="122"/>
      <c r="E47864" s="122"/>
    </row>
    <row r="47865" spans="1:5" ht="16.5">
      <c r="A47865" s="122"/>
      <c r="B47865" s="122"/>
      <c r="E47865" s="122"/>
    </row>
    <row r="47866" spans="1:5" ht="16.5">
      <c r="A47866" s="122"/>
      <c r="B47866" s="122"/>
      <c r="E47866" s="122"/>
    </row>
    <row r="47867" spans="1:5" ht="16.5">
      <c r="A47867" s="122"/>
      <c r="B47867" s="122"/>
      <c r="E47867" s="122"/>
    </row>
    <row r="47868" spans="1:5" ht="16.5">
      <c r="A47868" s="122"/>
      <c r="B47868" s="122"/>
      <c r="E47868" s="122"/>
    </row>
    <row r="47869" spans="1:5" ht="16.5">
      <c r="A47869" s="122"/>
      <c r="B47869" s="122"/>
      <c r="E47869" s="122"/>
    </row>
    <row r="47870" spans="1:5" ht="16.5">
      <c r="A47870" s="122"/>
      <c r="B47870" s="122"/>
      <c r="E47870" s="122"/>
    </row>
    <row r="47871" spans="1:5" ht="16.5">
      <c r="A47871" s="122"/>
      <c r="B47871" s="122"/>
      <c r="E47871" s="122"/>
    </row>
    <row r="47872" spans="1:5" ht="16.5">
      <c r="A47872" s="122"/>
      <c r="B47872" s="122"/>
      <c r="E47872" s="122"/>
    </row>
    <row r="47873" spans="1:5" ht="16.5">
      <c r="A47873" s="122"/>
      <c r="B47873" s="122"/>
      <c r="E47873" s="122"/>
    </row>
    <row r="47874" spans="1:5" ht="16.5">
      <c r="A47874" s="122"/>
      <c r="B47874" s="122"/>
      <c r="E47874" s="122"/>
    </row>
    <row r="47875" spans="1:5" ht="16.5">
      <c r="A47875" s="122"/>
      <c r="B47875" s="122"/>
      <c r="E47875" s="122"/>
    </row>
    <row r="47876" spans="1:5" ht="16.5">
      <c r="A47876" s="122"/>
      <c r="B47876" s="122"/>
      <c r="E47876" s="122"/>
    </row>
    <row r="47877" spans="1:5" ht="16.5">
      <c r="A47877" s="122"/>
      <c r="B47877" s="122"/>
      <c r="E47877" s="122"/>
    </row>
    <row r="47878" spans="1:5" ht="16.5">
      <c r="A47878" s="122"/>
      <c r="B47878" s="122"/>
      <c r="E47878" s="122"/>
    </row>
    <row r="47879" spans="1:5" ht="16.5">
      <c r="A47879" s="122"/>
      <c r="B47879" s="122"/>
      <c r="E47879" s="122"/>
    </row>
    <row r="47880" spans="1:5" ht="16.5">
      <c r="A47880" s="122"/>
      <c r="B47880" s="122"/>
      <c r="E47880" s="122"/>
    </row>
    <row r="47881" spans="1:5" ht="16.5">
      <c r="A47881" s="122"/>
      <c r="B47881" s="122"/>
      <c r="E47881" s="122"/>
    </row>
    <row r="47882" spans="1:5" ht="16.5">
      <c r="A47882" s="122"/>
      <c r="B47882" s="122"/>
      <c r="E47882" s="122"/>
    </row>
    <row r="47883" spans="1:5" ht="16.5">
      <c r="A47883" s="122"/>
      <c r="B47883" s="122"/>
      <c r="E47883" s="122"/>
    </row>
    <row r="47884" spans="1:5" ht="16.5">
      <c r="A47884" s="122"/>
      <c r="B47884" s="122"/>
      <c r="E47884" s="122"/>
    </row>
    <row r="47885" spans="1:5" ht="16.5">
      <c r="A47885" s="122"/>
      <c r="B47885" s="122"/>
      <c r="E47885" s="122"/>
    </row>
    <row r="47886" spans="1:5" ht="16.5">
      <c r="A47886" s="122"/>
      <c r="B47886" s="122"/>
      <c r="E47886" s="122"/>
    </row>
    <row r="47887" spans="1:5" ht="16.5">
      <c r="A47887" s="122"/>
      <c r="B47887" s="122"/>
      <c r="E47887" s="122"/>
    </row>
    <row r="47888" spans="1:5" ht="16.5">
      <c r="A47888" s="122"/>
      <c r="B47888" s="122"/>
      <c r="E47888" s="122"/>
    </row>
    <row r="47889" spans="1:5" ht="16.5">
      <c r="A47889" s="122"/>
      <c r="B47889" s="122"/>
      <c r="E47889" s="122"/>
    </row>
    <row r="47890" spans="1:5" ht="16.5">
      <c r="A47890" s="122"/>
      <c r="B47890" s="122"/>
      <c r="E47890" s="122"/>
    </row>
    <row r="47891" spans="1:5" ht="16.5">
      <c r="A47891" s="122"/>
      <c r="B47891" s="122"/>
      <c r="E47891" s="122"/>
    </row>
    <row r="47892" spans="1:5" ht="16.5">
      <c r="A47892" s="122"/>
      <c r="B47892" s="122"/>
      <c r="E47892" s="122"/>
    </row>
    <row r="47893" spans="1:5" ht="16.5">
      <c r="A47893" s="122"/>
      <c r="B47893" s="122"/>
      <c r="E47893" s="122"/>
    </row>
    <row r="47894" spans="1:5" ht="16.5">
      <c r="A47894" s="122"/>
      <c r="B47894" s="122"/>
      <c r="E47894" s="122"/>
    </row>
    <row r="47895" spans="1:5" ht="16.5">
      <c r="A47895" s="122"/>
      <c r="B47895" s="122"/>
      <c r="E47895" s="122"/>
    </row>
    <row r="47896" spans="1:5" ht="16.5">
      <c r="A47896" s="122"/>
      <c r="B47896" s="122"/>
      <c r="E47896" s="122"/>
    </row>
    <row r="47897" spans="1:5" ht="16.5">
      <c r="A47897" s="122"/>
      <c r="B47897" s="122"/>
      <c r="E47897" s="122"/>
    </row>
    <row r="47898" spans="1:5" ht="16.5">
      <c r="A47898" s="122"/>
      <c r="B47898" s="122"/>
      <c r="E47898" s="122"/>
    </row>
    <row r="47899" spans="1:5" ht="16.5">
      <c r="A47899" s="122"/>
      <c r="B47899" s="122"/>
      <c r="E47899" s="122"/>
    </row>
    <row r="47900" spans="1:5" ht="16.5">
      <c r="A47900" s="122"/>
      <c r="B47900" s="122"/>
      <c r="E47900" s="122"/>
    </row>
    <row r="47901" spans="1:5" ht="16.5">
      <c r="A47901" s="122"/>
      <c r="B47901" s="122"/>
      <c r="E47901" s="122"/>
    </row>
    <row r="47902" spans="1:5" ht="16.5">
      <c r="A47902" s="122"/>
      <c r="B47902" s="122"/>
      <c r="E47902" s="122"/>
    </row>
    <row r="47903" spans="1:5" ht="16.5">
      <c r="A47903" s="122"/>
      <c r="B47903" s="122"/>
      <c r="E47903" s="122"/>
    </row>
    <row r="47904" spans="1:5" ht="16.5">
      <c r="A47904" s="122"/>
      <c r="B47904" s="122"/>
      <c r="E47904" s="122"/>
    </row>
    <row r="47905" spans="1:5" ht="16.5">
      <c r="A47905" s="122"/>
      <c r="B47905" s="122"/>
      <c r="E47905" s="122"/>
    </row>
    <row r="47906" spans="1:5" ht="16.5">
      <c r="A47906" s="122"/>
      <c r="B47906" s="122"/>
      <c r="E47906" s="122"/>
    </row>
    <row r="47907" spans="1:5" ht="16.5">
      <c r="A47907" s="122"/>
      <c r="B47907" s="122"/>
      <c r="E47907" s="122"/>
    </row>
    <row r="47908" spans="1:5" ht="16.5">
      <c r="A47908" s="122"/>
      <c r="B47908" s="122"/>
      <c r="E47908" s="122"/>
    </row>
    <row r="47909" spans="1:5" ht="16.5">
      <c r="A47909" s="122"/>
      <c r="B47909" s="122"/>
      <c r="E47909" s="122"/>
    </row>
    <row r="47910" spans="1:5" ht="16.5">
      <c r="A47910" s="122"/>
      <c r="B47910" s="122"/>
      <c r="E47910" s="122"/>
    </row>
    <row r="47911" spans="1:5" ht="16.5">
      <c r="A47911" s="122"/>
      <c r="B47911" s="122"/>
      <c r="E47911" s="122"/>
    </row>
    <row r="47912" spans="1:5" ht="16.5">
      <c r="A47912" s="122"/>
      <c r="B47912" s="122"/>
      <c r="E47912" s="122"/>
    </row>
    <row r="47913" spans="1:5" ht="16.5">
      <c r="A47913" s="122"/>
      <c r="B47913" s="122"/>
      <c r="E47913" s="122"/>
    </row>
    <row r="47914" spans="1:5" ht="16.5">
      <c r="A47914" s="122"/>
      <c r="B47914" s="122"/>
      <c r="E47914" s="122"/>
    </row>
    <row r="47915" spans="1:5" ht="16.5">
      <c r="A47915" s="122"/>
      <c r="B47915" s="122"/>
      <c r="E47915" s="122"/>
    </row>
    <row r="47916" spans="1:5" ht="16.5">
      <c r="A47916" s="122"/>
      <c r="B47916" s="122"/>
      <c r="E47916" s="122"/>
    </row>
    <row r="47917" spans="1:5" ht="16.5">
      <c r="A47917" s="122"/>
      <c r="B47917" s="122"/>
      <c r="E47917" s="122"/>
    </row>
    <row r="47918" spans="1:5" ht="16.5">
      <c r="A47918" s="122"/>
      <c r="B47918" s="122"/>
      <c r="E47918" s="122"/>
    </row>
    <row r="47919" spans="1:5" ht="16.5">
      <c r="A47919" s="122"/>
      <c r="B47919" s="122"/>
      <c r="E47919" s="122"/>
    </row>
    <row r="47920" spans="1:5" ht="16.5">
      <c r="A47920" s="122"/>
      <c r="B47920" s="122"/>
      <c r="E47920" s="122"/>
    </row>
    <row r="47921" spans="1:5" ht="16.5">
      <c r="A47921" s="122"/>
      <c r="B47921" s="122"/>
      <c r="E47921" s="122"/>
    </row>
    <row r="47922" spans="1:5" ht="16.5">
      <c r="A47922" s="122"/>
      <c r="B47922" s="122"/>
      <c r="E47922" s="122"/>
    </row>
    <row r="47923" spans="1:5" ht="16.5">
      <c r="A47923" s="122"/>
      <c r="B47923" s="122"/>
      <c r="E47923" s="122"/>
    </row>
    <row r="47924" spans="1:5" ht="16.5">
      <c r="A47924" s="122"/>
      <c r="B47924" s="122"/>
      <c r="E47924" s="122"/>
    </row>
    <row r="47925" spans="1:5" ht="16.5">
      <c r="A47925" s="122"/>
      <c r="B47925" s="122"/>
      <c r="E47925" s="122"/>
    </row>
    <row r="47926" spans="1:5" ht="16.5">
      <c r="A47926" s="122"/>
      <c r="B47926" s="122"/>
      <c r="E47926" s="122"/>
    </row>
    <row r="47927" spans="1:5" ht="16.5">
      <c r="A47927" s="122"/>
      <c r="B47927" s="122"/>
      <c r="E47927" s="122"/>
    </row>
    <row r="47928" spans="1:5" ht="16.5">
      <c r="A47928" s="122"/>
      <c r="B47928" s="122"/>
      <c r="E47928" s="122"/>
    </row>
    <row r="47929" spans="1:5" ht="16.5">
      <c r="A47929" s="122"/>
      <c r="B47929" s="122"/>
      <c r="E47929" s="122"/>
    </row>
    <row r="47930" spans="1:5" ht="16.5">
      <c r="A47930" s="122"/>
      <c r="B47930" s="122"/>
      <c r="E47930" s="122"/>
    </row>
    <row r="47931" spans="1:5" ht="16.5">
      <c r="A47931" s="122"/>
      <c r="B47931" s="122"/>
      <c r="E47931" s="122"/>
    </row>
    <row r="47932" spans="1:5" ht="16.5">
      <c r="A47932" s="122"/>
      <c r="B47932" s="122"/>
      <c r="E47932" s="122"/>
    </row>
    <row r="47933" spans="1:5" ht="16.5">
      <c r="A47933" s="122"/>
      <c r="B47933" s="122"/>
      <c r="E47933" s="122"/>
    </row>
    <row r="47934" spans="1:5" ht="16.5">
      <c r="A47934" s="122"/>
      <c r="B47934" s="122"/>
      <c r="E47934" s="122"/>
    </row>
    <row r="47935" spans="1:5" ht="16.5">
      <c r="A47935" s="122"/>
      <c r="B47935" s="122"/>
      <c r="E47935" s="122"/>
    </row>
    <row r="47936" spans="1:5" ht="16.5">
      <c r="A47936" s="122"/>
      <c r="B47936" s="122"/>
      <c r="E47936" s="122"/>
    </row>
    <row r="47937" spans="1:5" ht="16.5">
      <c r="A47937" s="122"/>
      <c r="B47937" s="122"/>
      <c r="E47937" s="122"/>
    </row>
    <row r="47938" spans="1:5" ht="16.5">
      <c r="A47938" s="122"/>
      <c r="B47938" s="122"/>
      <c r="E47938" s="122"/>
    </row>
    <row r="47939" spans="1:5" ht="16.5">
      <c r="A47939" s="122"/>
      <c r="B47939" s="122"/>
      <c r="E47939" s="122"/>
    </row>
    <row r="47940" spans="1:5" ht="16.5">
      <c r="A47940" s="122"/>
      <c r="B47940" s="122"/>
      <c r="E47940" s="122"/>
    </row>
    <row r="47941" spans="1:5" ht="16.5">
      <c r="A47941" s="122"/>
      <c r="B47941" s="122"/>
      <c r="E47941" s="122"/>
    </row>
    <row r="47942" spans="1:5" ht="16.5">
      <c r="A47942" s="122"/>
      <c r="B47942" s="122"/>
      <c r="E47942" s="122"/>
    </row>
    <row r="47943" spans="1:5" ht="16.5">
      <c r="A47943" s="122"/>
      <c r="B47943" s="122"/>
      <c r="E47943" s="122"/>
    </row>
    <row r="47944" spans="1:5" ht="16.5">
      <c r="A47944" s="122"/>
      <c r="B47944" s="122"/>
      <c r="E47944" s="122"/>
    </row>
    <row r="47945" spans="1:5" ht="16.5">
      <c r="A47945" s="122"/>
      <c r="B47945" s="122"/>
      <c r="E47945" s="122"/>
    </row>
    <row r="47946" spans="1:5" ht="16.5">
      <c r="A47946" s="122"/>
      <c r="B47946" s="122"/>
      <c r="E47946" s="122"/>
    </row>
    <row r="47947" spans="1:5" ht="16.5">
      <c r="A47947" s="122"/>
      <c r="B47947" s="122"/>
      <c r="E47947" s="122"/>
    </row>
    <row r="47948" spans="1:5" ht="16.5">
      <c r="A47948" s="122"/>
      <c r="B47948" s="122"/>
      <c r="E47948" s="122"/>
    </row>
    <row r="47949" spans="1:5" ht="16.5">
      <c r="A47949" s="122"/>
      <c r="B47949" s="122"/>
      <c r="E47949" s="122"/>
    </row>
    <row r="47950" spans="1:5" ht="16.5">
      <c r="A47950" s="122"/>
      <c r="B47950" s="122"/>
      <c r="E47950" s="122"/>
    </row>
    <row r="47951" spans="1:5" ht="16.5">
      <c r="A47951" s="122"/>
      <c r="B47951" s="122"/>
      <c r="E47951" s="122"/>
    </row>
    <row r="47952" spans="1:5" ht="16.5">
      <c r="A47952" s="122"/>
      <c r="B47952" s="122"/>
      <c r="E47952" s="122"/>
    </row>
    <row r="47953" spans="1:5" ht="16.5">
      <c r="A47953" s="122"/>
      <c r="B47953" s="122"/>
      <c r="E47953" s="122"/>
    </row>
    <row r="47954" spans="1:5" ht="16.5">
      <c r="A47954" s="122"/>
      <c r="B47954" s="122"/>
      <c r="E47954" s="122"/>
    </row>
    <row r="47955" spans="1:5" ht="16.5">
      <c r="A47955" s="122"/>
      <c r="B47955" s="122"/>
      <c r="E47955" s="122"/>
    </row>
    <row r="47956" spans="1:5" ht="16.5">
      <c r="A47956" s="122"/>
      <c r="B47956" s="122"/>
      <c r="E47956" s="122"/>
    </row>
    <row r="47957" spans="1:5" ht="16.5">
      <c r="A47957" s="122"/>
      <c r="B47957" s="122"/>
      <c r="E47957" s="122"/>
    </row>
    <row r="47958" spans="1:5" ht="16.5">
      <c r="A47958" s="122"/>
      <c r="B47958" s="122"/>
      <c r="E47958" s="122"/>
    </row>
    <row r="47959" spans="1:5" ht="16.5">
      <c r="A47959" s="122"/>
      <c r="B47959" s="122"/>
      <c r="E47959" s="122"/>
    </row>
    <row r="47960" spans="1:5" ht="16.5">
      <c r="A47960" s="122"/>
      <c r="B47960" s="122"/>
      <c r="E47960" s="122"/>
    </row>
    <row r="47961" spans="1:5" ht="16.5">
      <c r="A47961" s="122"/>
      <c r="B47961" s="122"/>
      <c r="E47961" s="122"/>
    </row>
    <row r="47962" spans="1:5" ht="16.5">
      <c r="A47962" s="122"/>
      <c r="B47962" s="122"/>
      <c r="E47962" s="122"/>
    </row>
    <row r="47963" spans="1:5" ht="16.5">
      <c r="A47963" s="122"/>
      <c r="B47963" s="122"/>
      <c r="E47963" s="122"/>
    </row>
    <row r="47964" spans="1:5" ht="16.5">
      <c r="A47964" s="122"/>
      <c r="B47964" s="122"/>
      <c r="E47964" s="122"/>
    </row>
    <row r="47965" spans="1:5" ht="16.5">
      <c r="A47965" s="122"/>
      <c r="B47965" s="122"/>
      <c r="E47965" s="122"/>
    </row>
    <row r="47966" spans="1:5" ht="16.5">
      <c r="A47966" s="122"/>
      <c r="B47966" s="122"/>
      <c r="E47966" s="122"/>
    </row>
    <row r="47967" spans="1:5" ht="16.5">
      <c r="A47967" s="122"/>
      <c r="B47967" s="122"/>
      <c r="E47967" s="122"/>
    </row>
    <row r="47968" spans="1:5" ht="16.5">
      <c r="A47968" s="122"/>
      <c r="B47968" s="122"/>
      <c r="E47968" s="122"/>
    </row>
    <row r="47969" spans="1:5" ht="16.5">
      <c r="A47969" s="122"/>
      <c r="B47969" s="122"/>
      <c r="E47969" s="122"/>
    </row>
    <row r="47970" spans="1:5" ht="16.5">
      <c r="A47970" s="122"/>
      <c r="B47970" s="122"/>
      <c r="E47970" s="122"/>
    </row>
    <row r="47971" spans="1:5" ht="16.5">
      <c r="A47971" s="122"/>
      <c r="B47971" s="122"/>
      <c r="E47971" s="122"/>
    </row>
    <row r="47972" spans="1:5" ht="16.5">
      <c r="A47972" s="122"/>
      <c r="B47972" s="122"/>
      <c r="E47972" s="122"/>
    </row>
    <row r="47973" spans="1:5" ht="16.5">
      <c r="A47973" s="122"/>
      <c r="B47973" s="122"/>
      <c r="E47973" s="122"/>
    </row>
    <row r="47974" spans="1:5" ht="16.5">
      <c r="A47974" s="122"/>
      <c r="B47974" s="122"/>
      <c r="E47974" s="122"/>
    </row>
    <row r="47975" spans="1:5" ht="16.5">
      <c r="A47975" s="122"/>
      <c r="B47975" s="122"/>
      <c r="E47975" s="122"/>
    </row>
    <row r="47976" spans="1:5" ht="16.5">
      <c r="A47976" s="122"/>
      <c r="B47976" s="122"/>
      <c r="E47976" s="122"/>
    </row>
    <row r="47977" spans="1:5" ht="16.5">
      <c r="A47977" s="122"/>
      <c r="B47977" s="122"/>
      <c r="E47977" s="122"/>
    </row>
    <row r="47978" spans="1:5" ht="16.5">
      <c r="A47978" s="122"/>
      <c r="B47978" s="122"/>
      <c r="E47978" s="122"/>
    </row>
    <row r="47979" spans="1:5" ht="16.5">
      <c r="A47979" s="122"/>
      <c r="B47979" s="122"/>
      <c r="E47979" s="122"/>
    </row>
    <row r="47980" spans="1:5" ht="16.5">
      <c r="A47980" s="122"/>
      <c r="B47980" s="122"/>
      <c r="E47980" s="122"/>
    </row>
    <row r="47981" spans="1:5" ht="16.5">
      <c r="A47981" s="122"/>
      <c r="B47981" s="122"/>
      <c r="E47981" s="122"/>
    </row>
    <row r="47982" spans="1:5" ht="16.5">
      <c r="A47982" s="122"/>
      <c r="B47982" s="122"/>
      <c r="E47982" s="122"/>
    </row>
    <row r="47983" spans="1:5" ht="16.5">
      <c r="A47983" s="122"/>
      <c r="B47983" s="122"/>
      <c r="E47983" s="122"/>
    </row>
    <row r="47984" spans="1:5" ht="16.5">
      <c r="A47984" s="122"/>
      <c r="B47984" s="122"/>
      <c r="E47984" s="122"/>
    </row>
    <row r="47985" spans="1:5" ht="16.5">
      <c r="A47985" s="122"/>
      <c r="B47985" s="122"/>
      <c r="E47985" s="122"/>
    </row>
    <row r="47986" spans="1:5" ht="16.5">
      <c r="A47986" s="122"/>
      <c r="B47986" s="122"/>
      <c r="E47986" s="122"/>
    </row>
    <row r="47987" spans="1:5" ht="16.5">
      <c r="A47987" s="122"/>
      <c r="B47987" s="122"/>
      <c r="E47987" s="122"/>
    </row>
    <row r="47988" spans="1:5" ht="16.5">
      <c r="A47988" s="122"/>
      <c r="B47988" s="122"/>
      <c r="E47988" s="122"/>
    </row>
    <row r="47989" spans="1:5" ht="16.5">
      <c r="A47989" s="122"/>
      <c r="B47989" s="122"/>
      <c r="E47989" s="122"/>
    </row>
    <row r="47990" spans="1:5" ht="16.5">
      <c r="A47990" s="122"/>
      <c r="B47990" s="122"/>
      <c r="E47990" s="122"/>
    </row>
    <row r="47991" spans="1:5" ht="16.5">
      <c r="A47991" s="122"/>
      <c r="B47991" s="122"/>
      <c r="E47991" s="122"/>
    </row>
    <row r="47992" spans="1:5" ht="16.5">
      <c r="A47992" s="122"/>
      <c r="B47992" s="122"/>
      <c r="E47992" s="122"/>
    </row>
    <row r="47993" spans="1:5" ht="16.5">
      <c r="A47993" s="122"/>
      <c r="B47993" s="122"/>
      <c r="E47993" s="122"/>
    </row>
    <row r="47994" spans="1:5" ht="16.5">
      <c r="A47994" s="122"/>
      <c r="B47994" s="122"/>
      <c r="E47994" s="122"/>
    </row>
    <row r="47995" spans="1:5" ht="16.5">
      <c r="A47995" s="122"/>
      <c r="B47995" s="122"/>
      <c r="E47995" s="122"/>
    </row>
    <row r="47996" spans="1:5" ht="16.5">
      <c r="A47996" s="122"/>
      <c r="B47996" s="122"/>
      <c r="E47996" s="122"/>
    </row>
    <row r="47997" spans="1:5" ht="16.5">
      <c r="A47997" s="122"/>
      <c r="B47997" s="122"/>
      <c r="E47997" s="122"/>
    </row>
    <row r="47998" spans="1:5" ht="16.5">
      <c r="A47998" s="122"/>
      <c r="B47998" s="122"/>
      <c r="E47998" s="122"/>
    </row>
    <row r="47999" spans="1:5" ht="16.5">
      <c r="A47999" s="122"/>
      <c r="B47999" s="122"/>
      <c r="E47999" s="122"/>
    </row>
    <row r="48000" spans="1:5" ht="16.5">
      <c r="A48000" s="122"/>
      <c r="B48000" s="122"/>
      <c r="E48000" s="122"/>
    </row>
    <row r="48001" spans="1:5" ht="16.5">
      <c r="A48001" s="122"/>
      <c r="B48001" s="122"/>
      <c r="E48001" s="122"/>
    </row>
    <row r="48002" spans="1:5" ht="16.5">
      <c r="A48002" s="122"/>
      <c r="B48002" s="122"/>
      <c r="E48002" s="122"/>
    </row>
    <row r="48003" spans="1:5" ht="16.5">
      <c r="A48003" s="122"/>
      <c r="B48003" s="122"/>
      <c r="E48003" s="122"/>
    </row>
    <row r="48004" spans="1:5" ht="16.5">
      <c r="A48004" s="122"/>
      <c r="B48004" s="122"/>
      <c r="E48004" s="122"/>
    </row>
    <row r="48005" spans="1:5" ht="16.5">
      <c r="A48005" s="122"/>
      <c r="B48005" s="122"/>
      <c r="E48005" s="122"/>
    </row>
    <row r="48006" spans="1:5" ht="16.5">
      <c r="A48006" s="122"/>
      <c r="B48006" s="122"/>
      <c r="E48006" s="122"/>
    </row>
    <row r="48007" spans="1:5" ht="16.5">
      <c r="A48007" s="122"/>
      <c r="B48007" s="122"/>
      <c r="E48007" s="122"/>
    </row>
    <row r="48008" spans="1:5" ht="16.5">
      <c r="A48008" s="122"/>
      <c r="B48008" s="122"/>
      <c r="E48008" s="122"/>
    </row>
    <row r="48009" spans="1:5" ht="16.5">
      <c r="A48009" s="122"/>
      <c r="B48009" s="122"/>
      <c r="E48009" s="122"/>
    </row>
    <row r="48010" spans="1:5" ht="16.5">
      <c r="A48010" s="122"/>
      <c r="B48010" s="122"/>
      <c r="E48010" s="122"/>
    </row>
    <row r="48011" spans="1:5" ht="16.5">
      <c r="A48011" s="122"/>
      <c r="B48011" s="122"/>
      <c r="E48011" s="122"/>
    </row>
    <row r="48012" spans="1:5" ht="16.5">
      <c r="A48012" s="122"/>
      <c r="B48012" s="122"/>
      <c r="E48012" s="122"/>
    </row>
    <row r="48013" spans="1:5" ht="16.5">
      <c r="A48013" s="122"/>
      <c r="B48013" s="122"/>
      <c r="E48013" s="122"/>
    </row>
    <row r="48014" spans="1:5" ht="16.5">
      <c r="A48014" s="122"/>
      <c r="B48014" s="122"/>
      <c r="E48014" s="122"/>
    </row>
    <row r="48015" spans="1:5" ht="16.5">
      <c r="A48015" s="122"/>
      <c r="B48015" s="122"/>
      <c r="E48015" s="122"/>
    </row>
    <row r="48016" spans="1:5" ht="16.5">
      <c r="A48016" s="122"/>
      <c r="B48016" s="122"/>
      <c r="E48016" s="122"/>
    </row>
    <row r="48017" spans="1:5" ht="16.5">
      <c r="A48017" s="122"/>
      <c r="B48017" s="122"/>
      <c r="E48017" s="122"/>
    </row>
    <row r="48018" spans="1:5" ht="16.5">
      <c r="A48018" s="122"/>
      <c r="B48018" s="122"/>
      <c r="E48018" s="122"/>
    </row>
    <row r="48019" spans="1:5" ht="16.5">
      <c r="A48019" s="122"/>
      <c r="B48019" s="122"/>
      <c r="E48019" s="122"/>
    </row>
    <row r="48020" spans="1:5" ht="16.5">
      <c r="A48020" s="122"/>
      <c r="B48020" s="122"/>
      <c r="E48020" s="122"/>
    </row>
    <row r="48021" spans="1:5" ht="16.5">
      <c r="A48021" s="122"/>
      <c r="B48021" s="122"/>
      <c r="E48021" s="122"/>
    </row>
    <row r="48022" spans="1:5" ht="16.5">
      <c r="A48022" s="122"/>
      <c r="B48022" s="122"/>
      <c r="E48022" s="122"/>
    </row>
    <row r="48023" spans="1:5" ht="16.5">
      <c r="A48023" s="122"/>
      <c r="B48023" s="122"/>
      <c r="E48023" s="122"/>
    </row>
    <row r="48024" spans="1:5" ht="16.5">
      <c r="A48024" s="122"/>
      <c r="B48024" s="122"/>
      <c r="E48024" s="122"/>
    </row>
    <row r="48025" spans="1:5" ht="16.5">
      <c r="A48025" s="122"/>
      <c r="B48025" s="122"/>
      <c r="E48025" s="122"/>
    </row>
    <row r="48026" spans="1:5" ht="16.5">
      <c r="A48026" s="122"/>
      <c r="B48026" s="122"/>
      <c r="E48026" s="122"/>
    </row>
    <row r="48027" spans="1:5" ht="16.5">
      <c r="A48027" s="122"/>
      <c r="B48027" s="122"/>
      <c r="E48027" s="122"/>
    </row>
    <row r="48028" spans="1:5" ht="16.5">
      <c r="A48028" s="122"/>
      <c r="B48028" s="122"/>
      <c r="E48028" s="122"/>
    </row>
    <row r="48029" spans="1:5" ht="16.5">
      <c r="A48029" s="122"/>
      <c r="B48029" s="122"/>
      <c r="E48029" s="122"/>
    </row>
    <row r="48030" spans="1:5" ht="16.5">
      <c r="A48030" s="122"/>
      <c r="B48030" s="122"/>
      <c r="E48030" s="122"/>
    </row>
    <row r="48031" spans="1:5" ht="16.5">
      <c r="A48031" s="122"/>
      <c r="B48031" s="122"/>
      <c r="E48031" s="122"/>
    </row>
    <row r="48032" spans="1:5" ht="16.5">
      <c r="A48032" s="122"/>
      <c r="B48032" s="122"/>
      <c r="E48032" s="122"/>
    </row>
    <row r="48033" spans="1:5" ht="16.5">
      <c r="A48033" s="122"/>
      <c r="B48033" s="122"/>
      <c r="E48033" s="122"/>
    </row>
    <row r="48034" spans="1:5" ht="16.5">
      <c r="A48034" s="122"/>
      <c r="B48034" s="122"/>
      <c r="E48034" s="122"/>
    </row>
    <row r="48035" spans="1:5" ht="16.5">
      <c r="A48035" s="122"/>
      <c r="B48035" s="122"/>
      <c r="E48035" s="122"/>
    </row>
    <row r="48036" spans="1:5" ht="16.5">
      <c r="A48036" s="122"/>
      <c r="B48036" s="122"/>
      <c r="E48036" s="122"/>
    </row>
    <row r="48037" spans="1:5" ht="16.5">
      <c r="A48037" s="122"/>
      <c r="B48037" s="122"/>
      <c r="E48037" s="122"/>
    </row>
    <row r="48038" spans="1:5" ht="16.5">
      <c r="A48038" s="122"/>
      <c r="B48038" s="122"/>
      <c r="E48038" s="122"/>
    </row>
    <row r="48039" spans="1:5" ht="16.5">
      <c r="A48039" s="122"/>
      <c r="B48039" s="122"/>
      <c r="E48039" s="122"/>
    </row>
    <row r="48040" spans="1:5" ht="16.5">
      <c r="A48040" s="122"/>
      <c r="B48040" s="122"/>
      <c r="E48040" s="122"/>
    </row>
    <row r="48041" spans="1:5" ht="16.5">
      <c r="A48041" s="122"/>
      <c r="B48041" s="122"/>
      <c r="E48041" s="122"/>
    </row>
    <row r="48042" spans="1:5" ht="16.5">
      <c r="A48042" s="122"/>
      <c r="B48042" s="122"/>
      <c r="E48042" s="122"/>
    </row>
    <row r="48043" spans="1:5" ht="16.5">
      <c r="A48043" s="122"/>
      <c r="B48043" s="122"/>
      <c r="E48043" s="122"/>
    </row>
    <row r="48044" spans="1:5" ht="16.5">
      <c r="A48044" s="122"/>
      <c r="B48044" s="122"/>
      <c r="E48044" s="122"/>
    </row>
    <row r="48045" spans="1:5" ht="16.5">
      <c r="A48045" s="122"/>
      <c r="B48045" s="122"/>
      <c r="E48045" s="122"/>
    </row>
    <row r="48046" spans="1:5" ht="16.5">
      <c r="A48046" s="122"/>
      <c r="B48046" s="122"/>
      <c r="E48046" s="122"/>
    </row>
    <row r="48047" spans="1:5" ht="16.5">
      <c r="A48047" s="122"/>
      <c r="B48047" s="122"/>
      <c r="E48047" s="122"/>
    </row>
    <row r="48048" spans="1:5" ht="16.5">
      <c r="A48048" s="122"/>
      <c r="B48048" s="122"/>
      <c r="E48048" s="122"/>
    </row>
    <row r="48049" spans="1:5" ht="16.5">
      <c r="A48049" s="122"/>
      <c r="B48049" s="122"/>
      <c r="E48049" s="122"/>
    </row>
    <row r="48050" spans="1:5" ht="16.5">
      <c r="A48050" s="122"/>
      <c r="B48050" s="122"/>
      <c r="E48050" s="122"/>
    </row>
    <row r="48051" spans="1:5" ht="16.5">
      <c r="A48051" s="122"/>
      <c r="B48051" s="122"/>
      <c r="E48051" s="122"/>
    </row>
    <row r="48052" spans="1:5" ht="16.5">
      <c r="A48052" s="122"/>
      <c r="B48052" s="122"/>
      <c r="E48052" s="122"/>
    </row>
    <row r="48053" spans="1:5" ht="16.5">
      <c r="A48053" s="122"/>
      <c r="B48053" s="122"/>
      <c r="E48053" s="122"/>
    </row>
    <row r="48054" spans="1:5" ht="16.5">
      <c r="A48054" s="122"/>
      <c r="B48054" s="122"/>
      <c r="E48054" s="122"/>
    </row>
    <row r="48055" spans="1:5" ht="16.5">
      <c r="A48055" s="122"/>
      <c r="B48055" s="122"/>
      <c r="E48055" s="122"/>
    </row>
    <row r="48056" spans="1:5" ht="16.5">
      <c r="A48056" s="122"/>
      <c r="B48056" s="122"/>
      <c r="E48056" s="122"/>
    </row>
    <row r="48057" spans="1:5" ht="16.5">
      <c r="A48057" s="122"/>
      <c r="B48057" s="122"/>
      <c r="E48057" s="122"/>
    </row>
    <row r="48058" spans="1:5" ht="16.5">
      <c r="A48058" s="122"/>
      <c r="B48058" s="122"/>
      <c r="E48058" s="122"/>
    </row>
    <row r="48059" spans="1:5" ht="16.5">
      <c r="A48059" s="122"/>
      <c r="B48059" s="122"/>
      <c r="E48059" s="122"/>
    </row>
    <row r="48060" spans="1:5" ht="16.5">
      <c r="A48060" s="122"/>
      <c r="B48060" s="122"/>
      <c r="E48060" s="122"/>
    </row>
    <row r="48061" spans="1:5" ht="16.5">
      <c r="A48061" s="122"/>
      <c r="B48061" s="122"/>
      <c r="E48061" s="122"/>
    </row>
    <row r="48062" spans="1:5" ht="16.5">
      <c r="A48062" s="122"/>
      <c r="B48062" s="122"/>
      <c r="E48062" s="122"/>
    </row>
    <row r="48063" spans="1:5" ht="16.5">
      <c r="A48063" s="122"/>
      <c r="B48063" s="122"/>
      <c r="E48063" s="122"/>
    </row>
    <row r="48064" spans="1:5" ht="16.5">
      <c r="A48064" s="122"/>
      <c r="B48064" s="122"/>
      <c r="E48064" s="122"/>
    </row>
    <row r="48065" spans="1:5" ht="16.5">
      <c r="A48065" s="122"/>
      <c r="B48065" s="122"/>
      <c r="E48065" s="122"/>
    </row>
    <row r="48066" spans="1:5" ht="16.5">
      <c r="A48066" s="122"/>
      <c r="B48066" s="122"/>
      <c r="E48066" s="122"/>
    </row>
    <row r="48067" spans="1:5" ht="16.5">
      <c r="A48067" s="122"/>
      <c r="B48067" s="122"/>
      <c r="E48067" s="122"/>
    </row>
    <row r="48068" spans="1:5" ht="16.5">
      <c r="A48068" s="122"/>
      <c r="B48068" s="122"/>
      <c r="E48068" s="122"/>
    </row>
    <row r="48069" spans="1:5" ht="16.5">
      <c r="A48069" s="122"/>
      <c r="B48069" s="122"/>
      <c r="E48069" s="122"/>
    </row>
    <row r="48070" spans="1:5" ht="16.5">
      <c r="A48070" s="122"/>
      <c r="B48070" s="122"/>
      <c r="E48070" s="122"/>
    </row>
    <row r="48071" spans="1:5" ht="16.5">
      <c r="A48071" s="122"/>
      <c r="B48071" s="122"/>
      <c r="E48071" s="122"/>
    </row>
    <row r="48072" spans="1:5" ht="16.5">
      <c r="A48072" s="122"/>
      <c r="B48072" s="122"/>
      <c r="E48072" s="122"/>
    </row>
    <row r="48073" spans="1:5" ht="16.5">
      <c r="A48073" s="122"/>
      <c r="B48073" s="122"/>
      <c r="E48073" s="122"/>
    </row>
    <row r="48074" spans="1:5" ht="16.5">
      <c r="A48074" s="122"/>
      <c r="B48074" s="122"/>
      <c r="E48074" s="122"/>
    </row>
    <row r="48075" spans="1:5" ht="16.5">
      <c r="A48075" s="122"/>
      <c r="B48075" s="122"/>
      <c r="E48075" s="122"/>
    </row>
    <row r="48076" spans="1:5" ht="16.5">
      <c r="A48076" s="122"/>
      <c r="B48076" s="122"/>
      <c r="E48076" s="122"/>
    </row>
    <row r="48077" spans="1:5" ht="16.5">
      <c r="A48077" s="122"/>
      <c r="B48077" s="122"/>
      <c r="E48077" s="122"/>
    </row>
    <row r="48078" spans="1:5" ht="16.5">
      <c r="A48078" s="122"/>
      <c r="B48078" s="122"/>
      <c r="E48078" s="122"/>
    </row>
    <row r="48079" spans="1:5" ht="16.5">
      <c r="A48079" s="122"/>
      <c r="B48079" s="122"/>
      <c r="E48079" s="122"/>
    </row>
    <row r="48080" spans="1:5" ht="16.5">
      <c r="A48080" s="122"/>
      <c r="B48080" s="122"/>
      <c r="E48080" s="122"/>
    </row>
    <row r="48081" spans="1:5" ht="16.5">
      <c r="A48081" s="122"/>
      <c r="B48081" s="122"/>
      <c r="E48081" s="122"/>
    </row>
    <row r="48082" spans="1:5" ht="16.5">
      <c r="A48082" s="122"/>
      <c r="B48082" s="122"/>
      <c r="E48082" s="122"/>
    </row>
    <row r="48083" spans="1:5" ht="16.5">
      <c r="A48083" s="122"/>
      <c r="B48083" s="122"/>
      <c r="E48083" s="122"/>
    </row>
    <row r="48084" spans="1:5" ht="16.5">
      <c r="A48084" s="122"/>
      <c r="B48084" s="122"/>
      <c r="E48084" s="122"/>
    </row>
    <row r="48085" spans="1:5" ht="16.5">
      <c r="A48085" s="122"/>
      <c r="B48085" s="122"/>
      <c r="E48085" s="122"/>
    </row>
    <row r="48086" spans="1:5" ht="16.5">
      <c r="A48086" s="122"/>
      <c r="B48086" s="122"/>
      <c r="E48086" s="122"/>
    </row>
    <row r="48087" spans="1:5" ht="16.5">
      <c r="A48087" s="122"/>
      <c r="B48087" s="122"/>
      <c r="E48087" s="122"/>
    </row>
    <row r="48088" spans="1:5" ht="16.5">
      <c r="A48088" s="122"/>
      <c r="B48088" s="122"/>
      <c r="E48088" s="122"/>
    </row>
    <row r="48089" spans="1:5" ht="16.5">
      <c r="A48089" s="122"/>
      <c r="B48089" s="122"/>
      <c r="E48089" s="122"/>
    </row>
    <row r="48090" spans="1:5" ht="16.5">
      <c r="A48090" s="122"/>
      <c r="B48090" s="122"/>
      <c r="E48090" s="122"/>
    </row>
    <row r="48091" spans="1:5" ht="16.5">
      <c r="A48091" s="122"/>
      <c r="B48091" s="122"/>
      <c r="E48091" s="122"/>
    </row>
    <row r="48092" spans="1:5" ht="16.5">
      <c r="A48092" s="122"/>
      <c r="B48092" s="122"/>
      <c r="E48092" s="122"/>
    </row>
    <row r="48093" spans="1:5" ht="16.5">
      <c r="A48093" s="122"/>
      <c r="B48093" s="122"/>
      <c r="E48093" s="122"/>
    </row>
    <row r="48094" spans="1:5" ht="16.5">
      <c r="A48094" s="122"/>
      <c r="B48094" s="122"/>
      <c r="E48094" s="122"/>
    </row>
    <row r="48095" spans="1:5" ht="16.5">
      <c r="A48095" s="122"/>
      <c r="B48095" s="122"/>
      <c r="E48095" s="122"/>
    </row>
    <row r="48096" spans="1:5" ht="16.5">
      <c r="A48096" s="122"/>
      <c r="B48096" s="122"/>
      <c r="E48096" s="122"/>
    </row>
    <row r="48097" spans="1:5" ht="16.5">
      <c r="A48097" s="122"/>
      <c r="B48097" s="122"/>
      <c r="E48097" s="122"/>
    </row>
    <row r="48098" spans="1:5" ht="16.5">
      <c r="A48098" s="122"/>
      <c r="B48098" s="122"/>
      <c r="E48098" s="122"/>
    </row>
    <row r="48099" spans="1:5" ht="16.5">
      <c r="A48099" s="122"/>
      <c r="B48099" s="122"/>
      <c r="E48099" s="122"/>
    </row>
    <row r="48100" spans="1:5" ht="16.5">
      <c r="A48100" s="122"/>
      <c r="B48100" s="122"/>
      <c r="E48100" s="122"/>
    </row>
    <row r="48101" spans="1:5" ht="16.5">
      <c r="A48101" s="122"/>
      <c r="B48101" s="122"/>
      <c r="E48101" s="122"/>
    </row>
    <row r="48102" spans="1:5" ht="16.5">
      <c r="A48102" s="122"/>
      <c r="B48102" s="122"/>
      <c r="E48102" s="122"/>
    </row>
    <row r="48103" spans="1:5" ht="16.5">
      <c r="A48103" s="122"/>
      <c r="B48103" s="122"/>
      <c r="E48103" s="122"/>
    </row>
    <row r="48104" spans="1:5" ht="16.5">
      <c r="A48104" s="122"/>
      <c r="B48104" s="122"/>
      <c r="E48104" s="122"/>
    </row>
    <row r="48105" spans="1:5" ht="16.5">
      <c r="A48105" s="122"/>
      <c r="B48105" s="122"/>
      <c r="E48105" s="122"/>
    </row>
    <row r="48106" spans="1:5" ht="16.5">
      <c r="A48106" s="122"/>
      <c r="B48106" s="122"/>
      <c r="E48106" s="122"/>
    </row>
    <row r="48107" spans="1:5" ht="16.5">
      <c r="A48107" s="122"/>
      <c r="B48107" s="122"/>
      <c r="E48107" s="122"/>
    </row>
    <row r="48108" spans="1:5" ht="16.5">
      <c r="A48108" s="122"/>
      <c r="B48108" s="122"/>
      <c r="E48108" s="122"/>
    </row>
    <row r="48109" spans="1:5" ht="16.5">
      <c r="A48109" s="122"/>
      <c r="B48109" s="122"/>
      <c r="E48109" s="122"/>
    </row>
    <row r="48110" spans="1:5" ht="16.5">
      <c r="A48110" s="122"/>
      <c r="B48110" s="122"/>
      <c r="E48110" s="122"/>
    </row>
    <row r="48111" spans="1:5" ht="16.5">
      <c r="A48111" s="122"/>
      <c r="B48111" s="122"/>
      <c r="E48111" s="122"/>
    </row>
    <row r="48112" spans="1:5" ht="16.5">
      <c r="A48112" s="122"/>
      <c r="B48112" s="122"/>
      <c r="E48112" s="122"/>
    </row>
    <row r="48113" spans="1:5" ht="16.5">
      <c r="A48113" s="122"/>
      <c r="B48113" s="122"/>
      <c r="E48113" s="122"/>
    </row>
    <row r="48114" spans="1:5" ht="16.5">
      <c r="A48114" s="122"/>
      <c r="B48114" s="122"/>
      <c r="E48114" s="122"/>
    </row>
    <row r="48115" spans="1:5" ht="16.5">
      <c r="A48115" s="122"/>
      <c r="B48115" s="122"/>
      <c r="E48115" s="122"/>
    </row>
    <row r="48116" spans="1:5" ht="16.5">
      <c r="A48116" s="122"/>
      <c r="B48116" s="122"/>
      <c r="E48116" s="122"/>
    </row>
    <row r="48117" spans="1:5" ht="16.5">
      <c r="A48117" s="122"/>
      <c r="B48117" s="122"/>
      <c r="E48117" s="122"/>
    </row>
    <row r="48118" spans="1:5" ht="16.5">
      <c r="A48118" s="122"/>
      <c r="B48118" s="122"/>
      <c r="E48118" s="122"/>
    </row>
    <row r="48119" spans="1:5" ht="16.5">
      <c r="A48119" s="122"/>
      <c r="B48119" s="122"/>
      <c r="E48119" s="122"/>
    </row>
    <row r="48120" spans="1:5" ht="16.5">
      <c r="A48120" s="122"/>
      <c r="B48120" s="122"/>
      <c r="E48120" s="122"/>
    </row>
    <row r="48121" spans="1:5" ht="16.5">
      <c r="A48121" s="122"/>
      <c r="B48121" s="122"/>
      <c r="E48121" s="122"/>
    </row>
    <row r="48122" spans="1:5" ht="16.5">
      <c r="A48122" s="122"/>
      <c r="B48122" s="122"/>
      <c r="E48122" s="122"/>
    </row>
    <row r="48123" spans="1:5" ht="16.5">
      <c r="A48123" s="122"/>
      <c r="B48123" s="122"/>
      <c r="E48123" s="122"/>
    </row>
    <row r="48124" spans="1:5" ht="16.5">
      <c r="A48124" s="122"/>
      <c r="B48124" s="122"/>
      <c r="E48124" s="122"/>
    </row>
    <row r="48125" spans="1:5" ht="16.5">
      <c r="A48125" s="122"/>
      <c r="B48125" s="122"/>
      <c r="E48125" s="122"/>
    </row>
    <row r="48126" spans="1:5" ht="16.5">
      <c r="A48126" s="122"/>
      <c r="B48126" s="122"/>
      <c r="E48126" s="122"/>
    </row>
    <row r="48127" spans="1:5" ht="16.5">
      <c r="A48127" s="122"/>
      <c r="B48127" s="122"/>
      <c r="E48127" s="122"/>
    </row>
    <row r="48128" spans="1:5" ht="16.5">
      <c r="A48128" s="122"/>
      <c r="B48128" s="122"/>
      <c r="E48128" s="122"/>
    </row>
    <row r="48129" spans="1:5" ht="16.5">
      <c r="A48129" s="122"/>
      <c r="B48129" s="122"/>
      <c r="E48129" s="122"/>
    </row>
    <row r="48130" spans="1:5" ht="16.5">
      <c r="A48130" s="122"/>
      <c r="B48130" s="122"/>
      <c r="E48130" s="122"/>
    </row>
    <row r="48131" spans="1:5" ht="16.5">
      <c r="A48131" s="122"/>
      <c r="B48131" s="122"/>
      <c r="E48131" s="122"/>
    </row>
    <row r="48132" spans="1:5" ht="16.5">
      <c r="A48132" s="122"/>
      <c r="B48132" s="122"/>
      <c r="E48132" s="122"/>
    </row>
    <row r="48133" spans="1:5" ht="16.5">
      <c r="A48133" s="122"/>
      <c r="B48133" s="122"/>
      <c r="E48133" s="122"/>
    </row>
    <row r="48134" spans="1:5" ht="16.5">
      <c r="A48134" s="122"/>
      <c r="B48134" s="122"/>
      <c r="E48134" s="122"/>
    </row>
    <row r="48135" spans="1:5" ht="16.5">
      <c r="A48135" s="122"/>
      <c r="B48135" s="122"/>
      <c r="E48135" s="122"/>
    </row>
    <row r="48136" spans="1:5" ht="16.5">
      <c r="A48136" s="122"/>
      <c r="B48136" s="122"/>
      <c r="E48136" s="122"/>
    </row>
    <row r="48137" spans="1:5" ht="16.5">
      <c r="A48137" s="122"/>
      <c r="B48137" s="122"/>
      <c r="E48137" s="122"/>
    </row>
    <row r="48138" spans="1:5" ht="16.5">
      <c r="A48138" s="122"/>
      <c r="B48138" s="122"/>
      <c r="E48138" s="122"/>
    </row>
    <row r="48139" spans="1:5" ht="16.5">
      <c r="A48139" s="122"/>
      <c r="B48139" s="122"/>
      <c r="E48139" s="122"/>
    </row>
    <row r="48140" spans="1:5" ht="16.5">
      <c r="A48140" s="122"/>
      <c r="B48140" s="122"/>
      <c r="E48140" s="122"/>
    </row>
    <row r="48141" spans="1:5" ht="16.5">
      <c r="A48141" s="122"/>
      <c r="B48141" s="122"/>
      <c r="E48141" s="122"/>
    </row>
    <row r="48142" spans="1:5" ht="16.5">
      <c r="A48142" s="122"/>
      <c r="B48142" s="122"/>
      <c r="E48142" s="122"/>
    </row>
    <row r="48143" spans="1:5" ht="16.5">
      <c r="A48143" s="122"/>
      <c r="B48143" s="122"/>
      <c r="E48143" s="122"/>
    </row>
    <row r="48144" spans="1:5" ht="16.5">
      <c r="A48144" s="122"/>
      <c r="B48144" s="122"/>
      <c r="E48144" s="122"/>
    </row>
    <row r="48145" spans="1:5" ht="16.5">
      <c r="A48145" s="122"/>
      <c r="B48145" s="122"/>
      <c r="E48145" s="122"/>
    </row>
    <row r="48146" spans="1:5" ht="16.5">
      <c r="A48146" s="122"/>
      <c r="B48146" s="122"/>
      <c r="E48146" s="122"/>
    </row>
    <row r="48147" spans="1:5" ht="16.5">
      <c r="A48147" s="122"/>
      <c r="B48147" s="122"/>
      <c r="E48147" s="122"/>
    </row>
    <row r="48148" spans="1:5" ht="16.5">
      <c r="A48148" s="122"/>
      <c r="B48148" s="122"/>
      <c r="E48148" s="122"/>
    </row>
    <row r="48149" spans="1:5" ht="16.5">
      <c r="A48149" s="122"/>
      <c r="B48149" s="122"/>
      <c r="E48149" s="122"/>
    </row>
    <row r="48150" spans="1:5" ht="16.5">
      <c r="A48150" s="122"/>
      <c r="B48150" s="122"/>
      <c r="E48150" s="122"/>
    </row>
    <row r="48151" spans="1:5" ht="16.5">
      <c r="A48151" s="122"/>
      <c r="B48151" s="122"/>
      <c r="E48151" s="122"/>
    </row>
    <row r="48152" spans="1:5" ht="16.5">
      <c r="A48152" s="122"/>
      <c r="B48152" s="122"/>
      <c r="E48152" s="122"/>
    </row>
    <row r="48153" spans="1:5" ht="16.5">
      <c r="A48153" s="122"/>
      <c r="B48153" s="122"/>
      <c r="E48153" s="122"/>
    </row>
    <row r="48154" spans="1:5" ht="16.5">
      <c r="A48154" s="122"/>
      <c r="B48154" s="122"/>
      <c r="E48154" s="122"/>
    </row>
    <row r="48155" spans="1:5" ht="16.5">
      <c r="A48155" s="122"/>
      <c r="B48155" s="122"/>
      <c r="E48155" s="122"/>
    </row>
    <row r="48156" spans="1:5" ht="16.5">
      <c r="A48156" s="122"/>
      <c r="B48156" s="122"/>
      <c r="E48156" s="122"/>
    </row>
    <row r="48157" spans="1:5" ht="16.5">
      <c r="A48157" s="122"/>
      <c r="B48157" s="122"/>
      <c r="E48157" s="122"/>
    </row>
    <row r="48158" spans="1:5" ht="16.5">
      <c r="A48158" s="122"/>
      <c r="B48158" s="122"/>
      <c r="E48158" s="122"/>
    </row>
    <row r="48159" spans="1:5" ht="16.5">
      <c r="A48159" s="122"/>
      <c r="B48159" s="122"/>
      <c r="E48159" s="122"/>
    </row>
    <row r="48160" spans="1:5" ht="16.5">
      <c r="A48160" s="122"/>
      <c r="B48160" s="122"/>
      <c r="E48160" s="122"/>
    </row>
    <row r="48161" spans="1:5" ht="16.5">
      <c r="A48161" s="122"/>
      <c r="B48161" s="122"/>
      <c r="E48161" s="122"/>
    </row>
    <row r="48162" spans="1:5" ht="16.5">
      <c r="A48162" s="122"/>
      <c r="B48162" s="122"/>
      <c r="E48162" s="122"/>
    </row>
    <row r="48163" spans="1:5" ht="16.5">
      <c r="A48163" s="122"/>
      <c r="B48163" s="122"/>
      <c r="E48163" s="122"/>
    </row>
    <row r="48164" spans="1:5" ht="16.5">
      <c r="A48164" s="122"/>
      <c r="B48164" s="122"/>
      <c r="E48164" s="122"/>
    </row>
    <row r="48165" spans="1:5" ht="16.5">
      <c r="A48165" s="122"/>
      <c r="B48165" s="122"/>
      <c r="E48165" s="122"/>
    </row>
    <row r="48166" spans="1:5" ht="16.5">
      <c r="A48166" s="122"/>
      <c r="B48166" s="122"/>
      <c r="E48166" s="122"/>
    </row>
    <row r="48167" spans="1:5" ht="16.5">
      <c r="A48167" s="122"/>
      <c r="B48167" s="122"/>
      <c r="E48167" s="122"/>
    </row>
    <row r="48168" spans="1:5" ht="16.5">
      <c r="A48168" s="122"/>
      <c r="B48168" s="122"/>
      <c r="E48168" s="122"/>
    </row>
    <row r="48169" spans="1:5" ht="16.5">
      <c r="A48169" s="122"/>
      <c r="B48169" s="122"/>
      <c r="E48169" s="122"/>
    </row>
    <row r="48170" spans="1:5" ht="16.5">
      <c r="A48170" s="122"/>
      <c r="B48170" s="122"/>
      <c r="E48170" s="122"/>
    </row>
    <row r="48171" spans="1:5" ht="16.5">
      <c r="A48171" s="122"/>
      <c r="B48171" s="122"/>
      <c r="E48171" s="122"/>
    </row>
    <row r="48172" spans="1:5" ht="16.5">
      <c r="A48172" s="122"/>
      <c r="B48172" s="122"/>
      <c r="E48172" s="122"/>
    </row>
    <row r="48173" spans="1:5" ht="16.5">
      <c r="A48173" s="122"/>
      <c r="B48173" s="122"/>
      <c r="E48173" s="122"/>
    </row>
    <row r="48174" spans="1:5" ht="16.5">
      <c r="A48174" s="122"/>
      <c r="B48174" s="122"/>
      <c r="E48174" s="122"/>
    </row>
    <row r="48175" spans="1:5" ht="16.5">
      <c r="A48175" s="122"/>
      <c r="B48175" s="122"/>
      <c r="E48175" s="122"/>
    </row>
    <row r="48176" spans="1:5" ht="16.5">
      <c r="A48176" s="122"/>
      <c r="B48176" s="122"/>
      <c r="E48176" s="122"/>
    </row>
    <row r="48177" spans="1:5" ht="16.5">
      <c r="A48177" s="122"/>
      <c r="B48177" s="122"/>
      <c r="E48177" s="122"/>
    </row>
    <row r="48178" spans="1:5" ht="16.5">
      <c r="A48178" s="122"/>
      <c r="B48178" s="122"/>
      <c r="E48178" s="122"/>
    </row>
    <row r="48179" spans="1:5" ht="16.5">
      <c r="A48179" s="122"/>
      <c r="B48179" s="122"/>
      <c r="E48179" s="122"/>
    </row>
    <row r="48180" spans="1:5" ht="16.5">
      <c r="A48180" s="122"/>
      <c r="B48180" s="122"/>
      <c r="E48180" s="122"/>
    </row>
    <row r="48181" spans="1:5" ht="16.5">
      <c r="A48181" s="122"/>
      <c r="B48181" s="122"/>
      <c r="E48181" s="122"/>
    </row>
    <row r="48182" spans="1:5" ht="16.5">
      <c r="A48182" s="122"/>
      <c r="B48182" s="122"/>
      <c r="E48182" s="122"/>
    </row>
    <row r="48183" spans="1:5" ht="16.5">
      <c r="A48183" s="122"/>
      <c r="B48183" s="122"/>
      <c r="E48183" s="122"/>
    </row>
    <row r="48184" spans="1:5" ht="16.5">
      <c r="A48184" s="122"/>
      <c r="B48184" s="122"/>
      <c r="E48184" s="122"/>
    </row>
    <row r="48185" spans="1:5" ht="16.5">
      <c r="A48185" s="122"/>
      <c r="B48185" s="122"/>
      <c r="E48185" s="122"/>
    </row>
    <row r="48186" spans="1:5" ht="16.5">
      <c r="A48186" s="122"/>
      <c r="B48186" s="122"/>
      <c r="E48186" s="122"/>
    </row>
    <row r="48187" spans="1:5" ht="16.5">
      <c r="A48187" s="122"/>
      <c r="B48187" s="122"/>
      <c r="E48187" s="122"/>
    </row>
    <row r="48188" spans="1:5" ht="16.5">
      <c r="A48188" s="122"/>
      <c r="B48188" s="122"/>
      <c r="E48188" s="122"/>
    </row>
    <row r="48189" spans="1:5" ht="16.5">
      <c r="A48189" s="122"/>
      <c r="B48189" s="122"/>
      <c r="E48189" s="122"/>
    </row>
    <row r="48190" spans="1:5" ht="16.5">
      <c r="A48190" s="122"/>
      <c r="B48190" s="122"/>
      <c r="E48190" s="122"/>
    </row>
    <row r="48191" spans="1:5" ht="16.5">
      <c r="A48191" s="122"/>
      <c r="B48191" s="122"/>
      <c r="E48191" s="122"/>
    </row>
    <row r="48192" spans="1:5" ht="16.5">
      <c r="A48192" s="122"/>
      <c r="B48192" s="122"/>
      <c r="E48192" s="122"/>
    </row>
    <row r="48193" spans="1:5" ht="16.5">
      <c r="A48193" s="122"/>
      <c r="B48193" s="122"/>
      <c r="E48193" s="122"/>
    </row>
    <row r="48194" spans="1:5" ht="16.5">
      <c r="A48194" s="122"/>
      <c r="B48194" s="122"/>
      <c r="E48194" s="122"/>
    </row>
    <row r="48195" spans="1:5" ht="16.5">
      <c r="A48195" s="122"/>
      <c r="B48195" s="122"/>
      <c r="E48195" s="122"/>
    </row>
    <row r="48196" spans="1:5" ht="16.5">
      <c r="A48196" s="122"/>
      <c r="B48196" s="122"/>
      <c r="E48196" s="122"/>
    </row>
    <row r="48197" spans="1:5" ht="16.5">
      <c r="A48197" s="122"/>
      <c r="B48197" s="122"/>
      <c r="E48197" s="122"/>
    </row>
    <row r="48198" spans="1:5" ht="16.5">
      <c r="A48198" s="122"/>
      <c r="B48198" s="122"/>
      <c r="E48198" s="122"/>
    </row>
    <row r="48199" spans="1:5" ht="16.5">
      <c r="A48199" s="122"/>
      <c r="B48199" s="122"/>
      <c r="E48199" s="122"/>
    </row>
    <row r="48200" spans="1:5" ht="16.5">
      <c r="A48200" s="122"/>
      <c r="B48200" s="122"/>
      <c r="E48200" s="122"/>
    </row>
    <row r="48201" spans="1:5" ht="16.5">
      <c r="A48201" s="122"/>
      <c r="B48201" s="122"/>
      <c r="E48201" s="122"/>
    </row>
    <row r="48202" spans="1:5" ht="16.5">
      <c r="A48202" s="122"/>
      <c r="B48202" s="122"/>
      <c r="E48202" s="122"/>
    </row>
    <row r="48203" spans="1:5" ht="16.5">
      <c r="A48203" s="122"/>
      <c r="B48203" s="122"/>
      <c r="E48203" s="122"/>
    </row>
    <row r="48204" spans="1:5" ht="16.5">
      <c r="A48204" s="122"/>
      <c r="B48204" s="122"/>
      <c r="E48204" s="122"/>
    </row>
    <row r="48205" spans="1:5" ht="16.5">
      <c r="A48205" s="122"/>
      <c r="B48205" s="122"/>
      <c r="E48205" s="122"/>
    </row>
    <row r="48206" spans="1:5" ht="16.5">
      <c r="A48206" s="122"/>
      <c r="B48206" s="122"/>
      <c r="E48206" s="122"/>
    </row>
    <row r="48207" spans="1:5" ht="16.5">
      <c r="A48207" s="122"/>
      <c r="B48207" s="122"/>
      <c r="E48207" s="122"/>
    </row>
    <row r="48208" spans="1:5" ht="16.5">
      <c r="A48208" s="122"/>
      <c r="B48208" s="122"/>
      <c r="E48208" s="122"/>
    </row>
    <row r="48209" spans="1:5" ht="16.5">
      <c r="A48209" s="122"/>
      <c r="B48209" s="122"/>
      <c r="E48209" s="122"/>
    </row>
    <row r="48210" spans="1:5" ht="16.5">
      <c r="A48210" s="122"/>
      <c r="B48210" s="122"/>
      <c r="E48210" s="122"/>
    </row>
    <row r="48211" spans="1:5" ht="16.5">
      <c r="A48211" s="122"/>
      <c r="B48211" s="122"/>
      <c r="E48211" s="122"/>
    </row>
    <row r="48212" spans="1:5" ht="16.5">
      <c r="A48212" s="122"/>
      <c r="B48212" s="122"/>
      <c r="E48212" s="122"/>
    </row>
    <row r="48213" spans="1:5" ht="16.5">
      <c r="A48213" s="122"/>
      <c r="B48213" s="122"/>
      <c r="E48213" s="122"/>
    </row>
    <row r="48214" spans="1:5" ht="16.5">
      <c r="A48214" s="122"/>
      <c r="B48214" s="122"/>
      <c r="E48214" s="122"/>
    </row>
    <row r="48215" spans="1:5" ht="16.5">
      <c r="A48215" s="122"/>
      <c r="B48215" s="122"/>
      <c r="E48215" s="122"/>
    </row>
    <row r="48216" spans="1:5" ht="16.5">
      <c r="A48216" s="122"/>
      <c r="B48216" s="122"/>
      <c r="E48216" s="122"/>
    </row>
    <row r="48217" spans="1:5" ht="16.5">
      <c r="A48217" s="122"/>
      <c r="B48217" s="122"/>
      <c r="E48217" s="122"/>
    </row>
    <row r="48218" spans="1:5" ht="16.5">
      <c r="A48218" s="122"/>
      <c r="B48218" s="122"/>
      <c r="E48218" s="122"/>
    </row>
    <row r="48219" spans="1:5" ht="16.5">
      <c r="A48219" s="122"/>
      <c r="B48219" s="122"/>
      <c r="E48219" s="122"/>
    </row>
    <row r="48220" spans="1:5" ht="16.5">
      <c r="A48220" s="122"/>
      <c r="B48220" s="122"/>
      <c r="E48220" s="122"/>
    </row>
    <row r="48221" spans="1:5" ht="16.5">
      <c r="A48221" s="122"/>
      <c r="B48221" s="122"/>
      <c r="E48221" s="122"/>
    </row>
    <row r="48222" spans="1:5" ht="16.5">
      <c r="A48222" s="122"/>
      <c r="B48222" s="122"/>
      <c r="E48222" s="122"/>
    </row>
    <row r="48223" spans="1:5" ht="16.5">
      <c r="A48223" s="122"/>
      <c r="B48223" s="122"/>
      <c r="E48223" s="122"/>
    </row>
    <row r="48224" spans="1:5" ht="16.5">
      <c r="A48224" s="122"/>
      <c r="B48224" s="122"/>
      <c r="E48224" s="122"/>
    </row>
    <row r="48225" spans="1:5" ht="16.5">
      <c r="A48225" s="122"/>
      <c r="B48225" s="122"/>
      <c r="E48225" s="122"/>
    </row>
    <row r="48226" spans="1:5" ht="16.5">
      <c r="A48226" s="122"/>
      <c r="B48226" s="122"/>
      <c r="E48226" s="122"/>
    </row>
    <row r="48227" spans="1:5" ht="16.5">
      <c r="A48227" s="122"/>
      <c r="B48227" s="122"/>
      <c r="E48227" s="122"/>
    </row>
    <row r="48228" spans="1:5" ht="16.5">
      <c r="A48228" s="122"/>
      <c r="B48228" s="122"/>
      <c r="E48228" s="122"/>
    </row>
    <row r="48229" spans="1:5" ht="16.5">
      <c r="A48229" s="122"/>
      <c r="B48229" s="122"/>
      <c r="E48229" s="122"/>
    </row>
    <row r="48230" spans="1:5" ht="16.5">
      <c r="A48230" s="122"/>
      <c r="B48230" s="122"/>
      <c r="E48230" s="122"/>
    </row>
    <row r="48231" spans="1:5" ht="16.5">
      <c r="A48231" s="122"/>
      <c r="B48231" s="122"/>
      <c r="E48231" s="122"/>
    </row>
    <row r="48232" spans="1:5" ht="16.5">
      <c r="A48232" s="122"/>
      <c r="B48232" s="122"/>
      <c r="E48232" s="122"/>
    </row>
    <row r="48233" spans="1:5" ht="16.5">
      <c r="A48233" s="122"/>
      <c r="B48233" s="122"/>
      <c r="E48233" s="122"/>
    </row>
    <row r="48234" spans="1:5" ht="16.5">
      <c r="A48234" s="122"/>
      <c r="B48234" s="122"/>
      <c r="E48234" s="122"/>
    </row>
    <row r="48235" spans="1:5" ht="16.5">
      <c r="A48235" s="122"/>
      <c r="B48235" s="122"/>
      <c r="E48235" s="122"/>
    </row>
    <row r="48236" spans="1:5" ht="16.5">
      <c r="A48236" s="122"/>
      <c r="B48236" s="122"/>
      <c r="E48236" s="122"/>
    </row>
    <row r="48237" spans="1:5" ht="16.5">
      <c r="A48237" s="122"/>
      <c r="B48237" s="122"/>
      <c r="E48237" s="122"/>
    </row>
    <row r="48238" spans="1:5" ht="16.5">
      <c r="A48238" s="122"/>
      <c r="B48238" s="122"/>
      <c r="E48238" s="122"/>
    </row>
    <row r="48239" spans="1:5" ht="16.5">
      <c r="A48239" s="122"/>
      <c r="B48239" s="122"/>
      <c r="E48239" s="122"/>
    </row>
    <row r="48240" spans="1:5" ht="16.5">
      <c r="A48240" s="122"/>
      <c r="B48240" s="122"/>
      <c r="E48240" s="122"/>
    </row>
    <row r="48241" spans="1:5" ht="16.5">
      <c r="A48241" s="122"/>
      <c r="B48241" s="122"/>
      <c r="E48241" s="122"/>
    </row>
    <row r="48242" spans="1:5" ht="16.5">
      <c r="A48242" s="122"/>
      <c r="B48242" s="122"/>
      <c r="E48242" s="122"/>
    </row>
    <row r="48243" spans="1:5" ht="16.5">
      <c r="A48243" s="122"/>
      <c r="B48243" s="122"/>
      <c r="E48243" s="122"/>
    </row>
    <row r="48244" spans="1:5" ht="16.5">
      <c r="A48244" s="122"/>
      <c r="B48244" s="122"/>
      <c r="E48244" s="122"/>
    </row>
    <row r="48245" spans="1:5" ht="16.5">
      <c r="A48245" s="122"/>
      <c r="B48245" s="122"/>
      <c r="E48245" s="122"/>
    </row>
    <row r="48246" spans="1:5" ht="16.5">
      <c r="A48246" s="122"/>
      <c r="B48246" s="122"/>
      <c r="E48246" s="122"/>
    </row>
    <row r="48247" spans="1:5" ht="16.5">
      <c r="A48247" s="122"/>
      <c r="B48247" s="122"/>
      <c r="E48247" s="122"/>
    </row>
    <row r="48248" spans="1:5" ht="16.5">
      <c r="A48248" s="122"/>
      <c r="B48248" s="122"/>
      <c r="E48248" s="122"/>
    </row>
    <row r="48249" spans="1:5" ht="16.5">
      <c r="A48249" s="122"/>
      <c r="B48249" s="122"/>
      <c r="E48249" s="122"/>
    </row>
    <row r="48250" spans="1:5" ht="16.5">
      <c r="A48250" s="122"/>
      <c r="B48250" s="122"/>
      <c r="E48250" s="122"/>
    </row>
    <row r="48251" spans="1:5" ht="16.5">
      <c r="A48251" s="122"/>
      <c r="B48251" s="122"/>
      <c r="E48251" s="122"/>
    </row>
    <row r="48252" spans="1:5" ht="16.5">
      <c r="A48252" s="122"/>
      <c r="B48252" s="122"/>
      <c r="E48252" s="122"/>
    </row>
    <row r="48253" spans="1:5" ht="16.5">
      <c r="A48253" s="122"/>
      <c r="B48253" s="122"/>
      <c r="E48253" s="122"/>
    </row>
    <row r="48254" spans="1:5" ht="16.5">
      <c r="A48254" s="122"/>
      <c r="B48254" s="122"/>
      <c r="E48254" s="122"/>
    </row>
    <row r="48255" spans="1:5" ht="16.5">
      <c r="A48255" s="122"/>
      <c r="B48255" s="122"/>
      <c r="E48255" s="122"/>
    </row>
    <row r="48256" spans="1:5" ht="16.5">
      <c r="A48256" s="122"/>
      <c r="B48256" s="122"/>
      <c r="E48256" s="122"/>
    </row>
    <row r="48257" spans="1:5" ht="16.5">
      <c r="A48257" s="122"/>
      <c r="B48257" s="122"/>
      <c r="E48257" s="122"/>
    </row>
    <row r="48258" spans="1:5" ht="16.5">
      <c r="A48258" s="122"/>
      <c r="B48258" s="122"/>
      <c r="E48258" s="122"/>
    </row>
    <row r="48259" spans="1:5" ht="16.5">
      <c r="A48259" s="122"/>
      <c r="B48259" s="122"/>
      <c r="E48259" s="122"/>
    </row>
    <row r="48260" spans="1:5" ht="16.5">
      <c r="A48260" s="122"/>
      <c r="B48260" s="122"/>
      <c r="E48260" s="122"/>
    </row>
    <row r="48261" spans="1:5" ht="16.5">
      <c r="A48261" s="122"/>
      <c r="B48261" s="122"/>
      <c r="E48261" s="122"/>
    </row>
    <row r="48262" spans="1:5" ht="16.5">
      <c r="A48262" s="122"/>
      <c r="B48262" s="122"/>
      <c r="E48262" s="122"/>
    </row>
    <row r="48263" spans="1:5" ht="16.5">
      <c r="A48263" s="122"/>
      <c r="B48263" s="122"/>
      <c r="E48263" s="122"/>
    </row>
    <row r="48264" spans="1:5" ht="16.5">
      <c r="A48264" s="122"/>
      <c r="B48264" s="122"/>
      <c r="E48264" s="122"/>
    </row>
    <row r="48265" spans="1:5" ht="16.5">
      <c r="A48265" s="122"/>
      <c r="B48265" s="122"/>
      <c r="E48265" s="122"/>
    </row>
    <row r="48266" spans="1:5" ht="16.5">
      <c r="A48266" s="122"/>
      <c r="B48266" s="122"/>
      <c r="E48266" s="122"/>
    </row>
    <row r="48267" spans="1:5" ht="16.5">
      <c r="A48267" s="122"/>
      <c r="B48267" s="122"/>
      <c r="E48267" s="122"/>
    </row>
    <row r="48268" spans="1:5" ht="16.5">
      <c r="A48268" s="122"/>
      <c r="B48268" s="122"/>
      <c r="E48268" s="122"/>
    </row>
    <row r="48269" spans="1:5" ht="16.5">
      <c r="A48269" s="122"/>
      <c r="B48269" s="122"/>
      <c r="E48269" s="122"/>
    </row>
    <row r="48270" spans="1:5" ht="16.5">
      <c r="A48270" s="122"/>
      <c r="B48270" s="122"/>
      <c r="E48270" s="122"/>
    </row>
    <row r="48271" spans="1:5" ht="16.5">
      <c r="A48271" s="122"/>
      <c r="B48271" s="122"/>
      <c r="E48271" s="122"/>
    </row>
    <row r="48272" spans="1:5" ht="16.5">
      <c r="A48272" s="122"/>
      <c r="B48272" s="122"/>
      <c r="E48272" s="122"/>
    </row>
    <row r="48273" spans="1:5" ht="16.5">
      <c r="A48273" s="122"/>
      <c r="B48273" s="122"/>
      <c r="E48273" s="122"/>
    </row>
    <row r="48274" spans="1:5" ht="16.5">
      <c r="A48274" s="122"/>
      <c r="B48274" s="122"/>
      <c r="E48274" s="122"/>
    </row>
    <row r="48275" spans="1:5" ht="16.5">
      <c r="A48275" s="122"/>
      <c r="B48275" s="122"/>
      <c r="E48275" s="122"/>
    </row>
    <row r="48276" spans="1:5" ht="16.5">
      <c r="A48276" s="122"/>
      <c r="B48276" s="122"/>
      <c r="E48276" s="122"/>
    </row>
    <row r="48277" spans="1:5" ht="16.5">
      <c r="A48277" s="122"/>
      <c r="B48277" s="122"/>
      <c r="E48277" s="122"/>
    </row>
    <row r="48278" spans="1:5" ht="16.5">
      <c r="A48278" s="122"/>
      <c r="B48278" s="122"/>
      <c r="E48278" s="122"/>
    </row>
    <row r="48279" spans="1:5" ht="16.5">
      <c r="A48279" s="122"/>
      <c r="B48279" s="122"/>
      <c r="E48279" s="122"/>
    </row>
    <row r="48280" spans="1:5" ht="16.5">
      <c r="A48280" s="122"/>
      <c r="B48280" s="122"/>
      <c r="E48280" s="122"/>
    </row>
    <row r="48281" spans="1:5" ht="16.5">
      <c r="A48281" s="122"/>
      <c r="B48281" s="122"/>
      <c r="E48281" s="122"/>
    </row>
    <row r="48282" spans="1:5" ht="16.5">
      <c r="A48282" s="122"/>
      <c r="B48282" s="122"/>
      <c r="E48282" s="122"/>
    </row>
    <row r="48283" spans="1:5" ht="16.5">
      <c r="A48283" s="122"/>
      <c r="B48283" s="122"/>
      <c r="E48283" s="122"/>
    </row>
    <row r="48284" spans="1:5" ht="16.5">
      <c r="A48284" s="122"/>
      <c r="B48284" s="122"/>
      <c r="E48284" s="122"/>
    </row>
    <row r="48285" spans="1:5" ht="16.5">
      <c r="A48285" s="122"/>
      <c r="B48285" s="122"/>
      <c r="E48285" s="122"/>
    </row>
    <row r="48286" spans="1:5" ht="16.5">
      <c r="A48286" s="122"/>
      <c r="B48286" s="122"/>
      <c r="E48286" s="122"/>
    </row>
    <row r="48287" spans="1:5" ht="16.5">
      <c r="A48287" s="122"/>
      <c r="B48287" s="122"/>
      <c r="E48287" s="122"/>
    </row>
    <row r="48288" spans="1:5" ht="16.5">
      <c r="A48288" s="122"/>
      <c r="B48288" s="122"/>
      <c r="E48288" s="122"/>
    </row>
    <row r="48289" spans="1:5" ht="16.5">
      <c r="A48289" s="122"/>
      <c r="B48289" s="122"/>
      <c r="E48289" s="122"/>
    </row>
    <row r="48290" spans="1:5" ht="16.5">
      <c r="A48290" s="122"/>
      <c r="B48290" s="122"/>
      <c r="E48290" s="122"/>
    </row>
    <row r="48291" spans="1:5" ht="16.5">
      <c r="A48291" s="122"/>
      <c r="B48291" s="122"/>
      <c r="E48291" s="122"/>
    </row>
    <row r="48292" spans="1:5" ht="16.5">
      <c r="A48292" s="122"/>
      <c r="B48292" s="122"/>
      <c r="E48292" s="122"/>
    </row>
    <row r="48293" spans="1:5" ht="16.5">
      <c r="A48293" s="122"/>
      <c r="B48293" s="122"/>
      <c r="E48293" s="122"/>
    </row>
    <row r="48294" spans="1:5" ht="16.5">
      <c r="A48294" s="122"/>
      <c r="B48294" s="122"/>
      <c r="E48294" s="122"/>
    </row>
    <row r="48295" spans="1:5" ht="16.5">
      <c r="A48295" s="122"/>
      <c r="B48295" s="122"/>
      <c r="E48295" s="122"/>
    </row>
    <row r="48296" spans="1:5" ht="16.5">
      <c r="A48296" s="122"/>
      <c r="B48296" s="122"/>
      <c r="E48296" s="122"/>
    </row>
    <row r="48297" spans="1:5" ht="16.5">
      <c r="A48297" s="122"/>
      <c r="B48297" s="122"/>
      <c r="E48297" s="122"/>
    </row>
    <row r="48298" spans="1:5" ht="16.5">
      <c r="A48298" s="122"/>
      <c r="B48298" s="122"/>
      <c r="E48298" s="122"/>
    </row>
    <row r="48299" spans="1:5" ht="16.5">
      <c r="A48299" s="122"/>
      <c r="B48299" s="122"/>
      <c r="E48299" s="122"/>
    </row>
    <row r="48300" spans="1:5" ht="16.5">
      <c r="A48300" s="122"/>
      <c r="B48300" s="122"/>
      <c r="E48300" s="122"/>
    </row>
    <row r="48301" spans="1:5" ht="16.5">
      <c r="A48301" s="122"/>
      <c r="B48301" s="122"/>
      <c r="E48301" s="122"/>
    </row>
    <row r="48302" spans="1:5" ht="16.5">
      <c r="A48302" s="122"/>
      <c r="B48302" s="122"/>
      <c r="E48302" s="122"/>
    </row>
    <row r="48303" spans="1:5" ht="16.5">
      <c r="A48303" s="122"/>
      <c r="B48303" s="122"/>
      <c r="E48303" s="122"/>
    </row>
    <row r="48304" spans="1:5" ht="16.5">
      <c r="A48304" s="122"/>
      <c r="B48304" s="122"/>
      <c r="E48304" s="122"/>
    </row>
    <row r="48305" spans="1:5" ht="16.5">
      <c r="A48305" s="122"/>
      <c r="B48305" s="122"/>
      <c r="E48305" s="122"/>
    </row>
    <row r="48306" spans="1:5" ht="16.5">
      <c r="A48306" s="122"/>
      <c r="B48306" s="122"/>
      <c r="E48306" s="122"/>
    </row>
    <row r="48307" spans="1:5" ht="16.5">
      <c r="A48307" s="122"/>
      <c r="B48307" s="122"/>
      <c r="E48307" s="122"/>
    </row>
    <row r="48308" spans="1:5" ht="16.5">
      <c r="A48308" s="122"/>
      <c r="B48308" s="122"/>
      <c r="E48308" s="122"/>
    </row>
    <row r="48309" spans="1:5" ht="16.5">
      <c r="A48309" s="122"/>
      <c r="B48309" s="122"/>
      <c r="E48309" s="122"/>
    </row>
    <row r="48310" spans="1:5" ht="16.5">
      <c r="A48310" s="122"/>
      <c r="B48310" s="122"/>
      <c r="E48310" s="122"/>
    </row>
    <row r="48311" spans="1:5" ht="16.5">
      <c r="A48311" s="122"/>
      <c r="B48311" s="122"/>
      <c r="E48311" s="122"/>
    </row>
    <row r="48312" spans="1:5" ht="16.5">
      <c r="A48312" s="122"/>
      <c r="B48312" s="122"/>
      <c r="E48312" s="122"/>
    </row>
    <row r="48313" spans="1:5" ht="16.5">
      <c r="A48313" s="122"/>
      <c r="B48313" s="122"/>
      <c r="E48313" s="122"/>
    </row>
    <row r="48314" spans="1:5" ht="16.5">
      <c r="A48314" s="122"/>
      <c r="B48314" s="122"/>
      <c r="E48314" s="122"/>
    </row>
    <row r="48315" spans="1:5" ht="16.5">
      <c r="A48315" s="122"/>
      <c r="B48315" s="122"/>
      <c r="E48315" s="122"/>
    </row>
    <row r="48316" spans="1:5" ht="16.5">
      <c r="A48316" s="122"/>
      <c r="B48316" s="122"/>
      <c r="E48316" s="122"/>
    </row>
    <row r="48317" spans="1:5" ht="16.5">
      <c r="A48317" s="122"/>
      <c r="B48317" s="122"/>
      <c r="E48317" s="122"/>
    </row>
    <row r="48318" spans="1:5" ht="16.5">
      <c r="A48318" s="122"/>
      <c r="B48318" s="122"/>
      <c r="E48318" s="122"/>
    </row>
    <row r="48319" spans="1:5" ht="16.5">
      <c r="A48319" s="122"/>
      <c r="B48319" s="122"/>
      <c r="E48319" s="122"/>
    </row>
    <row r="48320" spans="1:5" ht="16.5">
      <c r="A48320" s="122"/>
      <c r="B48320" s="122"/>
      <c r="E48320" s="122"/>
    </row>
    <row r="48321" spans="1:5" ht="16.5">
      <c r="A48321" s="122"/>
      <c r="B48321" s="122"/>
      <c r="E48321" s="122"/>
    </row>
    <row r="48322" spans="1:5" ht="16.5">
      <c r="A48322" s="122"/>
      <c r="B48322" s="122"/>
      <c r="E48322" s="122"/>
    </row>
    <row r="48323" spans="1:5" ht="16.5">
      <c r="A48323" s="122"/>
      <c r="B48323" s="122"/>
      <c r="E48323" s="122"/>
    </row>
    <row r="48324" spans="1:5" ht="16.5">
      <c r="A48324" s="122"/>
      <c r="B48324" s="122"/>
      <c r="E48324" s="122"/>
    </row>
    <row r="48325" spans="1:5" ht="16.5">
      <c r="A48325" s="122"/>
      <c r="B48325" s="122"/>
      <c r="E48325" s="122"/>
    </row>
    <row r="48326" spans="1:5" ht="16.5">
      <c r="A48326" s="122"/>
      <c r="B48326" s="122"/>
      <c r="E48326" s="122"/>
    </row>
    <row r="48327" spans="1:5" ht="16.5">
      <c r="A48327" s="122"/>
      <c r="B48327" s="122"/>
      <c r="E48327" s="122"/>
    </row>
    <row r="48328" spans="1:5" ht="16.5">
      <c r="A48328" s="122"/>
      <c r="B48328" s="122"/>
      <c r="E48328" s="122"/>
    </row>
    <row r="48329" spans="1:5" ht="16.5">
      <c r="A48329" s="122"/>
      <c r="B48329" s="122"/>
      <c r="E48329" s="122"/>
    </row>
    <row r="48330" spans="1:5" ht="16.5">
      <c r="A48330" s="122"/>
      <c r="B48330" s="122"/>
      <c r="E48330" s="122"/>
    </row>
    <row r="48331" spans="1:5" ht="16.5">
      <c r="A48331" s="122"/>
      <c r="B48331" s="122"/>
      <c r="E48331" s="122"/>
    </row>
    <row r="48332" spans="1:5" ht="16.5">
      <c r="A48332" s="122"/>
      <c r="B48332" s="122"/>
      <c r="E48332" s="122"/>
    </row>
    <row r="48333" spans="1:5" ht="16.5">
      <c r="A48333" s="122"/>
      <c r="B48333" s="122"/>
      <c r="E48333" s="122"/>
    </row>
    <row r="48334" spans="1:5" ht="16.5">
      <c r="A48334" s="122"/>
      <c r="B48334" s="122"/>
      <c r="E48334" s="122"/>
    </row>
    <row r="48335" spans="1:5" ht="16.5">
      <c r="A48335" s="122"/>
      <c r="B48335" s="122"/>
      <c r="E48335" s="122"/>
    </row>
    <row r="48336" spans="1:5" ht="16.5">
      <c r="A48336" s="122"/>
      <c r="B48336" s="122"/>
      <c r="E48336" s="122"/>
    </row>
    <row r="48337" spans="1:5" ht="16.5">
      <c r="A48337" s="122"/>
      <c r="B48337" s="122"/>
      <c r="E48337" s="122"/>
    </row>
    <row r="48338" spans="1:5" ht="16.5">
      <c r="A48338" s="122"/>
      <c r="B48338" s="122"/>
      <c r="E48338" s="122"/>
    </row>
    <row r="48339" spans="1:5" ht="16.5">
      <c r="A48339" s="122"/>
      <c r="B48339" s="122"/>
      <c r="E48339" s="122"/>
    </row>
    <row r="48340" spans="1:5" ht="16.5">
      <c r="A48340" s="122"/>
      <c r="B48340" s="122"/>
      <c r="E48340" s="122"/>
    </row>
    <row r="48341" spans="1:5" ht="16.5">
      <c r="A48341" s="122"/>
      <c r="B48341" s="122"/>
      <c r="E48341" s="122"/>
    </row>
    <row r="48342" spans="1:5" ht="16.5">
      <c r="A48342" s="122"/>
      <c r="B48342" s="122"/>
      <c r="E48342" s="122"/>
    </row>
    <row r="48343" spans="1:5" ht="16.5">
      <c r="A48343" s="122"/>
      <c r="B48343" s="122"/>
      <c r="E48343" s="122"/>
    </row>
    <row r="48344" spans="1:5" ht="16.5">
      <c r="A48344" s="122"/>
      <c r="B48344" s="122"/>
      <c r="E48344" s="122"/>
    </row>
    <row r="48345" spans="1:5" ht="16.5">
      <c r="A48345" s="122"/>
      <c r="B48345" s="122"/>
      <c r="E48345" s="122"/>
    </row>
    <row r="48346" spans="1:5" ht="16.5">
      <c r="A48346" s="122"/>
      <c r="B48346" s="122"/>
      <c r="E48346" s="122"/>
    </row>
    <row r="48347" spans="1:5" ht="16.5">
      <c r="A48347" s="122"/>
      <c r="B48347" s="122"/>
      <c r="E48347" s="122"/>
    </row>
    <row r="48348" spans="1:5" ht="16.5">
      <c r="A48348" s="122"/>
      <c r="B48348" s="122"/>
      <c r="E48348" s="122"/>
    </row>
    <row r="48349" spans="1:5" ht="16.5">
      <c r="A48349" s="122"/>
      <c r="B48349" s="122"/>
      <c r="E48349" s="122"/>
    </row>
    <row r="48350" spans="1:5" ht="16.5">
      <c r="A48350" s="122"/>
      <c r="B48350" s="122"/>
      <c r="E48350" s="122"/>
    </row>
    <row r="48351" spans="1:5" ht="16.5">
      <c r="A48351" s="122"/>
      <c r="B48351" s="122"/>
      <c r="E48351" s="122"/>
    </row>
    <row r="48352" spans="1:5" ht="16.5">
      <c r="A48352" s="122"/>
      <c r="B48352" s="122"/>
      <c r="E48352" s="122"/>
    </row>
    <row r="48353" spans="1:5" ht="16.5">
      <c r="A48353" s="122"/>
      <c r="B48353" s="122"/>
      <c r="E48353" s="122"/>
    </row>
    <row r="48354" spans="1:5" ht="16.5">
      <c r="A48354" s="122"/>
      <c r="B48354" s="122"/>
      <c r="E48354" s="122"/>
    </row>
    <row r="48355" spans="1:5" ht="16.5">
      <c r="A48355" s="122"/>
      <c r="B48355" s="122"/>
      <c r="E48355" s="122"/>
    </row>
    <row r="48356" spans="1:5" ht="16.5">
      <c r="A48356" s="122"/>
      <c r="B48356" s="122"/>
      <c r="E48356" s="122"/>
    </row>
    <row r="48357" spans="1:5" ht="16.5">
      <c r="A48357" s="122"/>
      <c r="B48357" s="122"/>
      <c r="E48357" s="122"/>
    </row>
    <row r="48358" spans="1:5" ht="16.5">
      <c r="A48358" s="122"/>
      <c r="B48358" s="122"/>
      <c r="E48358" s="122"/>
    </row>
    <row r="48359" spans="1:5" ht="16.5">
      <c r="A48359" s="122"/>
      <c r="B48359" s="122"/>
      <c r="E48359" s="122"/>
    </row>
    <row r="48360" spans="1:5" ht="16.5">
      <c r="A48360" s="122"/>
      <c r="B48360" s="122"/>
      <c r="E48360" s="122"/>
    </row>
    <row r="48361" spans="1:5" ht="16.5">
      <c r="A48361" s="122"/>
      <c r="B48361" s="122"/>
      <c r="E48361" s="122"/>
    </row>
    <row r="48362" spans="1:5" ht="16.5">
      <c r="A48362" s="122"/>
      <c r="B48362" s="122"/>
      <c r="E48362" s="122"/>
    </row>
    <row r="48363" spans="1:5" ht="16.5">
      <c r="A48363" s="122"/>
      <c r="B48363" s="122"/>
      <c r="E48363" s="122"/>
    </row>
    <row r="48364" spans="1:5" ht="16.5">
      <c r="A48364" s="122"/>
      <c r="B48364" s="122"/>
      <c r="E48364" s="122"/>
    </row>
    <row r="48365" spans="1:5" ht="16.5">
      <c r="A48365" s="122"/>
      <c r="B48365" s="122"/>
      <c r="E48365" s="122"/>
    </row>
    <row r="48366" spans="1:5" ht="16.5">
      <c r="A48366" s="122"/>
      <c r="B48366" s="122"/>
      <c r="E48366" s="122"/>
    </row>
    <row r="48367" spans="1:5" ht="16.5">
      <c r="A48367" s="122"/>
      <c r="B48367" s="122"/>
      <c r="E48367" s="122"/>
    </row>
    <row r="48368" spans="1:5" ht="16.5">
      <c r="A48368" s="122"/>
      <c r="B48368" s="122"/>
      <c r="E48368" s="122"/>
    </row>
    <row r="48369" spans="1:5" ht="16.5">
      <c r="A48369" s="122"/>
      <c r="B48369" s="122"/>
      <c r="E48369" s="122"/>
    </row>
    <row r="48370" spans="1:5" ht="16.5">
      <c r="A48370" s="122"/>
      <c r="B48370" s="122"/>
      <c r="E48370" s="122"/>
    </row>
    <row r="48371" spans="1:5" ht="16.5">
      <c r="A48371" s="122"/>
      <c r="B48371" s="122"/>
      <c r="E48371" s="122"/>
    </row>
    <row r="48372" spans="1:5" ht="16.5">
      <c r="A48372" s="122"/>
      <c r="B48372" s="122"/>
      <c r="E48372" s="122"/>
    </row>
    <row r="48373" spans="1:5" ht="16.5">
      <c r="A48373" s="122"/>
      <c r="B48373" s="122"/>
      <c r="E48373" s="122"/>
    </row>
    <row r="48374" spans="1:5" ht="16.5">
      <c r="A48374" s="122"/>
      <c r="B48374" s="122"/>
      <c r="E48374" s="122"/>
    </row>
    <row r="48375" spans="1:5" ht="16.5">
      <c r="A48375" s="122"/>
      <c r="B48375" s="122"/>
      <c r="E48375" s="122"/>
    </row>
    <row r="48376" spans="1:5" ht="16.5">
      <c r="A48376" s="122"/>
      <c r="B48376" s="122"/>
      <c r="E48376" s="122"/>
    </row>
    <row r="48377" spans="1:5" ht="16.5">
      <c r="A48377" s="122"/>
      <c r="B48377" s="122"/>
      <c r="E48377" s="122"/>
    </row>
    <row r="48378" spans="1:5" ht="16.5">
      <c r="A48378" s="122"/>
      <c r="B48378" s="122"/>
      <c r="E48378" s="122"/>
    </row>
    <row r="48379" spans="1:5" ht="16.5">
      <c r="A48379" s="122"/>
      <c r="B48379" s="122"/>
      <c r="E48379" s="122"/>
    </row>
    <row r="48380" spans="1:5" ht="16.5">
      <c r="A48380" s="122"/>
      <c r="B48380" s="122"/>
      <c r="E48380" s="122"/>
    </row>
    <row r="48381" spans="1:5" ht="16.5">
      <c r="A48381" s="122"/>
      <c r="B48381" s="122"/>
      <c r="E48381" s="122"/>
    </row>
    <row r="48382" spans="1:5" ht="16.5">
      <c r="A48382" s="122"/>
      <c r="B48382" s="122"/>
      <c r="E48382" s="122"/>
    </row>
    <row r="48383" spans="1:5" ht="16.5">
      <c r="A48383" s="122"/>
      <c r="B48383" s="122"/>
      <c r="E48383" s="122"/>
    </row>
    <row r="48384" spans="1:5" ht="16.5">
      <c r="A48384" s="122"/>
      <c r="B48384" s="122"/>
      <c r="E48384" s="122"/>
    </row>
    <row r="48385" spans="1:5" ht="16.5">
      <c r="A48385" s="122"/>
      <c r="B48385" s="122"/>
      <c r="E48385" s="122"/>
    </row>
    <row r="48386" spans="1:5" ht="16.5">
      <c r="A48386" s="122"/>
      <c r="B48386" s="122"/>
      <c r="E48386" s="122"/>
    </row>
    <row r="48387" spans="1:5" ht="16.5">
      <c r="A48387" s="122"/>
      <c r="B48387" s="122"/>
      <c r="E48387" s="122"/>
    </row>
    <row r="48388" spans="1:5" ht="16.5">
      <c r="A48388" s="122"/>
      <c r="B48388" s="122"/>
      <c r="E48388" s="122"/>
    </row>
    <row r="48389" spans="1:5" ht="16.5">
      <c r="A48389" s="122"/>
      <c r="B48389" s="122"/>
      <c r="E48389" s="122"/>
    </row>
    <row r="48390" spans="1:5" ht="16.5">
      <c r="A48390" s="122"/>
      <c r="B48390" s="122"/>
      <c r="E48390" s="122"/>
    </row>
    <row r="48391" spans="1:5" ht="16.5">
      <c r="A48391" s="122"/>
      <c r="B48391" s="122"/>
      <c r="E48391" s="122"/>
    </row>
    <row r="48392" spans="1:5" ht="16.5">
      <c r="A48392" s="122"/>
      <c r="B48392" s="122"/>
      <c r="E48392" s="122"/>
    </row>
    <row r="48393" spans="1:5" ht="16.5">
      <c r="A48393" s="122"/>
      <c r="B48393" s="122"/>
      <c r="E48393" s="122"/>
    </row>
    <row r="48394" spans="1:5" ht="16.5">
      <c r="A48394" s="122"/>
      <c r="B48394" s="122"/>
      <c r="E48394" s="122"/>
    </row>
    <row r="48395" spans="1:5" ht="16.5">
      <c r="A48395" s="122"/>
      <c r="B48395" s="122"/>
      <c r="E48395" s="122"/>
    </row>
    <row r="48396" spans="1:5" ht="16.5">
      <c r="A48396" s="122"/>
      <c r="B48396" s="122"/>
      <c r="E48396" s="122"/>
    </row>
    <row r="48397" spans="1:5" ht="16.5">
      <c r="A48397" s="122"/>
      <c r="B48397" s="122"/>
      <c r="E48397" s="122"/>
    </row>
    <row r="48398" spans="1:5" ht="16.5">
      <c r="A48398" s="122"/>
      <c r="B48398" s="122"/>
      <c r="E48398" s="122"/>
    </row>
    <row r="48399" spans="1:5" ht="16.5">
      <c r="A48399" s="122"/>
      <c r="B48399" s="122"/>
      <c r="E48399" s="122"/>
    </row>
    <row r="48400" spans="1:5" ht="16.5">
      <c r="A48400" s="122"/>
      <c r="B48400" s="122"/>
      <c r="E48400" s="122"/>
    </row>
    <row r="48401" spans="1:5" ht="16.5">
      <c r="A48401" s="122"/>
      <c r="B48401" s="122"/>
      <c r="E48401" s="122"/>
    </row>
    <row r="48402" spans="1:5" ht="16.5">
      <c r="A48402" s="122"/>
      <c r="B48402" s="122"/>
      <c r="E48402" s="122"/>
    </row>
    <row r="48403" spans="1:5" ht="16.5">
      <c r="A48403" s="122"/>
      <c r="B48403" s="122"/>
      <c r="E48403" s="122"/>
    </row>
    <row r="48404" spans="1:5" ht="16.5">
      <c r="A48404" s="122"/>
      <c r="B48404" s="122"/>
      <c r="E48404" s="122"/>
    </row>
    <row r="48405" spans="1:5" ht="16.5">
      <c r="A48405" s="122"/>
      <c r="B48405" s="122"/>
      <c r="E48405" s="122"/>
    </row>
    <row r="48406" spans="1:5" ht="16.5">
      <c r="A48406" s="122"/>
      <c r="B48406" s="122"/>
      <c r="E48406" s="122"/>
    </row>
    <row r="48407" spans="1:5" ht="16.5">
      <c r="A48407" s="122"/>
      <c r="B48407" s="122"/>
      <c r="E48407" s="122"/>
    </row>
    <row r="48408" spans="1:5" ht="16.5">
      <c r="A48408" s="122"/>
      <c r="B48408" s="122"/>
      <c r="E48408" s="122"/>
    </row>
    <row r="48409" spans="1:5" ht="16.5">
      <c r="A48409" s="122"/>
      <c r="B48409" s="122"/>
      <c r="E48409" s="122"/>
    </row>
    <row r="48410" spans="1:5" ht="16.5">
      <c r="A48410" s="122"/>
      <c r="B48410" s="122"/>
      <c r="E48410" s="122"/>
    </row>
    <row r="48411" spans="1:5" ht="16.5">
      <c r="A48411" s="122"/>
      <c r="B48411" s="122"/>
      <c r="E48411" s="122"/>
    </row>
    <row r="48412" spans="1:5" ht="16.5">
      <c r="A48412" s="122"/>
      <c r="B48412" s="122"/>
      <c r="E48412" s="122"/>
    </row>
    <row r="48413" spans="1:5" ht="16.5">
      <c r="A48413" s="122"/>
      <c r="B48413" s="122"/>
      <c r="E48413" s="122"/>
    </row>
    <row r="48414" spans="1:5" ht="16.5">
      <c r="A48414" s="122"/>
      <c r="B48414" s="122"/>
      <c r="E48414" s="122"/>
    </row>
    <row r="48415" spans="1:5" ht="16.5">
      <c r="A48415" s="122"/>
      <c r="B48415" s="122"/>
      <c r="E48415" s="122"/>
    </row>
    <row r="48416" spans="1:5" ht="16.5">
      <c r="A48416" s="122"/>
      <c r="B48416" s="122"/>
      <c r="E48416" s="122"/>
    </row>
    <row r="48417" spans="1:5" ht="16.5">
      <c r="A48417" s="122"/>
      <c r="B48417" s="122"/>
      <c r="E48417" s="122"/>
    </row>
    <row r="48418" spans="1:5" ht="16.5">
      <c r="A48418" s="122"/>
      <c r="B48418" s="122"/>
      <c r="E48418" s="122"/>
    </row>
    <row r="48419" spans="1:5" ht="16.5">
      <c r="A48419" s="122"/>
      <c r="B48419" s="122"/>
      <c r="E48419" s="122"/>
    </row>
    <row r="48420" spans="1:5" ht="16.5">
      <c r="A48420" s="122"/>
      <c r="B48420" s="122"/>
      <c r="E48420" s="122"/>
    </row>
    <row r="48421" spans="1:5" ht="16.5">
      <c r="A48421" s="122"/>
      <c r="B48421" s="122"/>
      <c r="E48421" s="122"/>
    </row>
    <row r="48422" spans="1:5" ht="16.5">
      <c r="A48422" s="122"/>
      <c r="B48422" s="122"/>
      <c r="E48422" s="122"/>
    </row>
    <row r="48423" spans="1:5" ht="16.5">
      <c r="A48423" s="122"/>
      <c r="B48423" s="122"/>
      <c r="E48423" s="122"/>
    </row>
    <row r="48424" spans="1:5" ht="16.5">
      <c r="A48424" s="122"/>
      <c r="B48424" s="122"/>
      <c r="E48424" s="122"/>
    </row>
    <row r="48425" spans="1:5" ht="16.5">
      <c r="A48425" s="122"/>
      <c r="B48425" s="122"/>
      <c r="E48425" s="122"/>
    </row>
    <row r="48426" spans="1:5" ht="16.5">
      <c r="A48426" s="122"/>
      <c r="B48426" s="122"/>
      <c r="E48426" s="122"/>
    </row>
    <row r="48427" spans="1:5" ht="16.5">
      <c r="A48427" s="122"/>
      <c r="B48427" s="122"/>
      <c r="E48427" s="122"/>
    </row>
    <row r="48428" spans="1:5" ht="16.5">
      <c r="A48428" s="122"/>
      <c r="B48428" s="122"/>
      <c r="E48428" s="122"/>
    </row>
    <row r="48429" spans="1:5" ht="16.5">
      <c r="A48429" s="122"/>
      <c r="B48429" s="122"/>
      <c r="E48429" s="122"/>
    </row>
    <row r="48430" spans="1:5" ht="16.5">
      <c r="A48430" s="122"/>
      <c r="B48430" s="122"/>
      <c r="E48430" s="122"/>
    </row>
    <row r="48431" spans="1:5" ht="16.5">
      <c r="A48431" s="122"/>
      <c r="B48431" s="122"/>
      <c r="E48431" s="122"/>
    </row>
    <row r="48432" spans="1:5" ht="16.5">
      <c r="A48432" s="122"/>
      <c r="B48432" s="122"/>
      <c r="E48432" s="122"/>
    </row>
    <row r="48433" spans="1:5" ht="16.5">
      <c r="A48433" s="122"/>
      <c r="B48433" s="122"/>
      <c r="E48433" s="122"/>
    </row>
    <row r="48434" spans="1:5" ht="16.5">
      <c r="A48434" s="122"/>
      <c r="B48434" s="122"/>
      <c r="E48434" s="122"/>
    </row>
    <row r="48435" spans="1:5" ht="16.5">
      <c r="A48435" s="122"/>
      <c r="B48435" s="122"/>
      <c r="E48435" s="122"/>
    </row>
    <row r="48436" spans="1:5" ht="16.5">
      <c r="A48436" s="122"/>
      <c r="B48436" s="122"/>
      <c r="E48436" s="122"/>
    </row>
    <row r="48437" spans="1:5" ht="16.5">
      <c r="A48437" s="122"/>
      <c r="B48437" s="122"/>
      <c r="E48437" s="122"/>
    </row>
    <row r="48438" spans="1:5" ht="16.5">
      <c r="A48438" s="122"/>
      <c r="B48438" s="122"/>
      <c r="E48438" s="122"/>
    </row>
    <row r="48439" spans="1:5" ht="16.5">
      <c r="A48439" s="122"/>
      <c r="B48439" s="122"/>
      <c r="E48439" s="122"/>
    </row>
    <row r="48440" spans="1:5" ht="16.5">
      <c r="A48440" s="122"/>
      <c r="B48440" s="122"/>
      <c r="E48440" s="122"/>
    </row>
    <row r="48441" spans="1:5" ht="16.5">
      <c r="A48441" s="122"/>
      <c r="B48441" s="122"/>
      <c r="E48441" s="122"/>
    </row>
    <row r="48442" spans="1:5" ht="16.5">
      <c r="A48442" s="122"/>
      <c r="B48442" s="122"/>
      <c r="E48442" s="122"/>
    </row>
    <row r="48443" spans="1:5" ht="16.5">
      <c r="A48443" s="122"/>
      <c r="B48443" s="122"/>
      <c r="E48443" s="122"/>
    </row>
    <row r="48444" spans="1:5" ht="16.5">
      <c r="A48444" s="122"/>
      <c r="B48444" s="122"/>
      <c r="E48444" s="122"/>
    </row>
    <row r="48445" spans="1:5" ht="16.5">
      <c r="A48445" s="122"/>
      <c r="B48445" s="122"/>
      <c r="E48445" s="122"/>
    </row>
    <row r="48446" spans="1:5" ht="16.5">
      <c r="A48446" s="122"/>
      <c r="B48446" s="122"/>
      <c r="E48446" s="122"/>
    </row>
    <row r="48447" spans="1:5" ht="16.5">
      <c r="A48447" s="122"/>
      <c r="B48447" s="122"/>
      <c r="E48447" s="122"/>
    </row>
    <row r="48448" spans="1:5" ht="16.5">
      <c r="A48448" s="122"/>
      <c r="B48448" s="122"/>
      <c r="E48448" s="122"/>
    </row>
    <row r="48449" spans="1:5" ht="16.5">
      <c r="A48449" s="122"/>
      <c r="B48449" s="122"/>
      <c r="E48449" s="122"/>
    </row>
    <row r="48450" spans="1:5" ht="16.5">
      <c r="A48450" s="122"/>
      <c r="B48450" s="122"/>
      <c r="E48450" s="122"/>
    </row>
    <row r="48451" spans="1:5" ht="16.5">
      <c r="A48451" s="122"/>
      <c r="B48451" s="122"/>
      <c r="E48451" s="122"/>
    </row>
    <row r="48452" spans="1:5" ht="16.5">
      <c r="A48452" s="122"/>
      <c r="B48452" s="122"/>
      <c r="E48452" s="122"/>
    </row>
    <row r="48453" spans="1:5" ht="16.5">
      <c r="A48453" s="122"/>
      <c r="B48453" s="122"/>
      <c r="E48453" s="122"/>
    </row>
    <row r="48454" spans="1:5" ht="16.5">
      <c r="A48454" s="122"/>
      <c r="B48454" s="122"/>
      <c r="E48454" s="122"/>
    </row>
    <row r="48455" spans="1:5" ht="16.5">
      <c r="A48455" s="122"/>
      <c r="B48455" s="122"/>
      <c r="E48455" s="122"/>
    </row>
    <row r="48456" spans="1:5" ht="16.5">
      <c r="A48456" s="122"/>
      <c r="B48456" s="122"/>
      <c r="E48456" s="122"/>
    </row>
    <row r="48457" spans="1:5" ht="16.5">
      <c r="A48457" s="122"/>
      <c r="B48457" s="122"/>
      <c r="E48457" s="122"/>
    </row>
    <row r="48458" spans="1:5" ht="16.5">
      <c r="A48458" s="122"/>
      <c r="B48458" s="122"/>
      <c r="E48458" s="122"/>
    </row>
    <row r="48459" spans="1:5" ht="16.5">
      <c r="A48459" s="122"/>
      <c r="B48459" s="122"/>
      <c r="E48459" s="122"/>
    </row>
    <row r="48460" spans="1:5" ht="16.5">
      <c r="A48460" s="122"/>
      <c r="B48460" s="122"/>
      <c r="E48460" s="122"/>
    </row>
    <row r="48461" spans="1:5" ht="16.5">
      <c r="A48461" s="122"/>
      <c r="B48461" s="122"/>
      <c r="E48461" s="122"/>
    </row>
    <row r="48462" spans="1:5" ht="16.5">
      <c r="A48462" s="122"/>
      <c r="B48462" s="122"/>
      <c r="E48462" s="122"/>
    </row>
    <row r="48463" spans="1:5" ht="16.5">
      <c r="A48463" s="122"/>
      <c r="B48463" s="122"/>
      <c r="E48463" s="122"/>
    </row>
    <row r="48464" spans="1:5" ht="16.5">
      <c r="A48464" s="122"/>
      <c r="B48464" s="122"/>
      <c r="E48464" s="122"/>
    </row>
    <row r="48465" spans="1:5" ht="16.5">
      <c r="A48465" s="122"/>
      <c r="B48465" s="122"/>
      <c r="E48465" s="122"/>
    </row>
    <row r="48466" spans="1:5" ht="16.5">
      <c r="A48466" s="122"/>
      <c r="B48466" s="122"/>
      <c r="E48466" s="122"/>
    </row>
    <row r="48467" spans="1:5" ht="16.5">
      <c r="A48467" s="122"/>
      <c r="B48467" s="122"/>
      <c r="E48467" s="122"/>
    </row>
    <row r="48468" spans="1:5" ht="16.5">
      <c r="A48468" s="122"/>
      <c r="B48468" s="122"/>
      <c r="E48468" s="122"/>
    </row>
    <row r="48469" spans="1:5" ht="16.5">
      <c r="A48469" s="122"/>
      <c r="B48469" s="122"/>
      <c r="E48469" s="122"/>
    </row>
    <row r="48470" spans="1:5" ht="16.5">
      <c r="A48470" s="122"/>
      <c r="B48470" s="122"/>
      <c r="E48470" s="122"/>
    </row>
    <row r="48471" spans="1:5" ht="16.5">
      <c r="A48471" s="122"/>
      <c r="B48471" s="122"/>
      <c r="E48471" s="122"/>
    </row>
    <row r="48472" spans="1:5" ht="16.5">
      <c r="A48472" s="122"/>
      <c r="B48472" s="122"/>
      <c r="E48472" s="122"/>
    </row>
    <row r="48473" spans="1:5" ht="16.5">
      <c r="A48473" s="122"/>
      <c r="B48473" s="122"/>
      <c r="E48473" s="122"/>
    </row>
    <row r="48474" spans="1:5" ht="16.5">
      <c r="A48474" s="122"/>
      <c r="B48474" s="122"/>
      <c r="E48474" s="122"/>
    </row>
    <row r="48475" spans="1:5" ht="16.5">
      <c r="A48475" s="122"/>
      <c r="B48475" s="122"/>
      <c r="E48475" s="122"/>
    </row>
    <row r="48476" spans="1:5" ht="16.5">
      <c r="A48476" s="122"/>
      <c r="B48476" s="122"/>
      <c r="E48476" s="122"/>
    </row>
    <row r="48477" spans="1:5" ht="16.5">
      <c r="A48477" s="122"/>
      <c r="B48477" s="122"/>
      <c r="E48477" s="122"/>
    </row>
    <row r="48478" spans="1:5" ht="16.5">
      <c r="A48478" s="122"/>
      <c r="B48478" s="122"/>
      <c r="E48478" s="122"/>
    </row>
    <row r="48479" spans="1:5" ht="16.5">
      <c r="A48479" s="122"/>
      <c r="B48479" s="122"/>
      <c r="E48479" s="122"/>
    </row>
    <row r="48480" spans="1:5" ht="16.5">
      <c r="A48480" s="122"/>
      <c r="B48480" s="122"/>
      <c r="E48480" s="122"/>
    </row>
    <row r="48481" spans="1:5" ht="16.5">
      <c r="A48481" s="122"/>
      <c r="B48481" s="122"/>
      <c r="E48481" s="122"/>
    </row>
    <row r="48482" spans="1:5" ht="16.5">
      <c r="A48482" s="122"/>
      <c r="B48482" s="122"/>
      <c r="E48482" s="122"/>
    </row>
    <row r="48483" spans="1:5" ht="16.5">
      <c r="A48483" s="122"/>
      <c r="B48483" s="122"/>
      <c r="E48483" s="122"/>
    </row>
    <row r="48484" spans="1:5" ht="16.5">
      <c r="A48484" s="122"/>
      <c r="B48484" s="122"/>
      <c r="E48484" s="122"/>
    </row>
    <row r="48485" spans="1:5" ht="16.5">
      <c r="A48485" s="122"/>
      <c r="B48485" s="122"/>
      <c r="E48485" s="122"/>
    </row>
    <row r="48486" spans="1:5" ht="16.5">
      <c r="A48486" s="122"/>
      <c r="B48486" s="122"/>
      <c r="E48486" s="122"/>
    </row>
    <row r="48487" spans="1:5" ht="16.5">
      <c r="A48487" s="122"/>
      <c r="B48487" s="122"/>
      <c r="E48487" s="122"/>
    </row>
    <row r="48488" spans="1:5" ht="16.5">
      <c r="A48488" s="122"/>
      <c r="B48488" s="122"/>
      <c r="E48488" s="122"/>
    </row>
    <row r="48489" spans="1:5" ht="16.5">
      <c r="A48489" s="122"/>
      <c r="B48489" s="122"/>
      <c r="E48489" s="122"/>
    </row>
    <row r="48490" spans="1:5" ht="16.5">
      <c r="A48490" s="122"/>
      <c r="B48490" s="122"/>
      <c r="E48490" s="122"/>
    </row>
    <row r="48491" spans="1:5" ht="16.5">
      <c r="A48491" s="122"/>
      <c r="B48491" s="122"/>
      <c r="E48491" s="122"/>
    </row>
    <row r="48492" spans="1:5" ht="16.5">
      <c r="A48492" s="122"/>
      <c r="B48492" s="122"/>
      <c r="E48492" s="122"/>
    </row>
    <row r="48493" spans="1:5" ht="16.5">
      <c r="A48493" s="122"/>
      <c r="B48493" s="122"/>
      <c r="E48493" s="122"/>
    </row>
    <row r="48494" spans="1:5" ht="16.5">
      <c r="A48494" s="122"/>
      <c r="B48494" s="122"/>
      <c r="E48494" s="122"/>
    </row>
    <row r="48495" spans="1:5" ht="16.5">
      <c r="A48495" s="122"/>
      <c r="B48495" s="122"/>
      <c r="E48495" s="122"/>
    </row>
    <row r="48496" spans="1:5" ht="16.5">
      <c r="A48496" s="122"/>
      <c r="B48496" s="122"/>
      <c r="E48496" s="122"/>
    </row>
    <row r="48497" spans="1:5" ht="16.5">
      <c r="A48497" s="122"/>
      <c r="B48497" s="122"/>
      <c r="E48497" s="122"/>
    </row>
    <row r="48498" spans="1:5" ht="16.5">
      <c r="A48498" s="122"/>
      <c r="B48498" s="122"/>
      <c r="E48498" s="122"/>
    </row>
    <row r="48499" spans="1:5" ht="16.5">
      <c r="A48499" s="122"/>
      <c r="B48499" s="122"/>
      <c r="E48499" s="122"/>
    </row>
    <row r="48500" spans="1:5" ht="16.5">
      <c r="A48500" s="122"/>
      <c r="B48500" s="122"/>
      <c r="E48500" s="122"/>
    </row>
    <row r="48501" spans="1:5" ht="16.5">
      <c r="A48501" s="122"/>
      <c r="B48501" s="122"/>
      <c r="E48501" s="122"/>
    </row>
    <row r="48502" spans="1:5" ht="16.5">
      <c r="A48502" s="122"/>
      <c r="B48502" s="122"/>
      <c r="E48502" s="122"/>
    </row>
    <row r="48503" spans="1:5" ht="16.5">
      <c r="A48503" s="122"/>
      <c r="B48503" s="122"/>
      <c r="E48503" s="122"/>
    </row>
    <row r="48504" spans="1:5" ht="16.5">
      <c r="A48504" s="122"/>
      <c r="B48504" s="122"/>
      <c r="E48504" s="122"/>
    </row>
    <row r="48505" spans="1:5" ht="16.5">
      <c r="A48505" s="122"/>
      <c r="B48505" s="122"/>
      <c r="E48505" s="122"/>
    </row>
    <row r="48506" spans="1:5" ht="16.5">
      <c r="A48506" s="122"/>
      <c r="B48506" s="122"/>
      <c r="E48506" s="122"/>
    </row>
    <row r="48507" spans="1:5" ht="16.5">
      <c r="A48507" s="122"/>
      <c r="B48507" s="122"/>
      <c r="E48507" s="122"/>
    </row>
    <row r="48508" spans="1:5" ht="16.5">
      <c r="A48508" s="122"/>
      <c r="B48508" s="122"/>
      <c r="E48508" s="122"/>
    </row>
    <row r="48509" spans="1:5" ht="16.5">
      <c r="A48509" s="122"/>
      <c r="B48509" s="122"/>
      <c r="E48509" s="122"/>
    </row>
    <row r="48510" spans="1:5" ht="16.5">
      <c r="A48510" s="122"/>
      <c r="B48510" s="122"/>
      <c r="E48510" s="122"/>
    </row>
    <row r="48511" spans="1:5" ht="16.5">
      <c r="A48511" s="122"/>
      <c r="B48511" s="122"/>
      <c r="E48511" s="122"/>
    </row>
    <row r="48512" spans="1:5" ht="16.5">
      <c r="A48512" s="122"/>
      <c r="B48512" s="122"/>
      <c r="E48512" s="122"/>
    </row>
    <row r="48513" spans="1:5" ht="16.5">
      <c r="A48513" s="122"/>
      <c r="B48513" s="122"/>
      <c r="E48513" s="122"/>
    </row>
    <row r="48514" spans="1:5" ht="16.5">
      <c r="A48514" s="122"/>
      <c r="B48514" s="122"/>
      <c r="E48514" s="122"/>
    </row>
    <row r="48515" spans="1:5" ht="16.5">
      <c r="A48515" s="122"/>
      <c r="B48515" s="122"/>
      <c r="E48515" s="122"/>
    </row>
    <row r="48516" spans="1:5" ht="16.5">
      <c r="A48516" s="122"/>
      <c r="B48516" s="122"/>
      <c r="E48516" s="122"/>
    </row>
    <row r="48517" spans="1:5" ht="16.5">
      <c r="A48517" s="122"/>
      <c r="B48517" s="122"/>
      <c r="E48517" s="122"/>
    </row>
    <row r="48518" spans="1:5" ht="16.5">
      <c r="A48518" s="122"/>
      <c r="B48518" s="122"/>
      <c r="E48518" s="122"/>
    </row>
    <row r="48519" spans="1:5" ht="16.5">
      <c r="A48519" s="122"/>
      <c r="B48519" s="122"/>
      <c r="E48519" s="122"/>
    </row>
    <row r="48520" spans="1:5" ht="16.5">
      <c r="A48520" s="122"/>
      <c r="B48520" s="122"/>
      <c r="E48520" s="122"/>
    </row>
    <row r="48521" spans="1:5" ht="16.5">
      <c r="A48521" s="122"/>
      <c r="B48521" s="122"/>
      <c r="E48521" s="122"/>
    </row>
    <row r="48522" spans="1:5" ht="16.5">
      <c r="A48522" s="122"/>
      <c r="B48522" s="122"/>
      <c r="E48522" s="122"/>
    </row>
    <row r="48523" spans="1:5" ht="16.5">
      <c r="A48523" s="122"/>
      <c r="B48523" s="122"/>
      <c r="E48523" s="122"/>
    </row>
    <row r="48524" spans="1:5" ht="16.5">
      <c r="A48524" s="122"/>
      <c r="B48524" s="122"/>
      <c r="E48524" s="122"/>
    </row>
    <row r="48525" spans="1:5" ht="16.5">
      <c r="A48525" s="122"/>
      <c r="B48525" s="122"/>
      <c r="E48525" s="122"/>
    </row>
    <row r="48526" spans="1:5" ht="16.5">
      <c r="A48526" s="122"/>
      <c r="B48526" s="122"/>
      <c r="E48526" s="122"/>
    </row>
    <row r="48527" spans="1:5" ht="16.5">
      <c r="A48527" s="122"/>
      <c r="B48527" s="122"/>
      <c r="E48527" s="122"/>
    </row>
    <row r="48528" spans="1:5" ht="16.5">
      <c r="A48528" s="122"/>
      <c r="B48528" s="122"/>
      <c r="E48528" s="122"/>
    </row>
    <row r="48529" spans="1:5" ht="16.5">
      <c r="A48529" s="122"/>
      <c r="B48529" s="122"/>
      <c r="E48529" s="122"/>
    </row>
    <row r="48530" spans="1:5" ht="16.5">
      <c r="A48530" s="122"/>
      <c r="B48530" s="122"/>
      <c r="E48530" s="122"/>
    </row>
    <row r="48531" spans="1:5" ht="16.5">
      <c r="A48531" s="122"/>
      <c r="B48531" s="122"/>
      <c r="E48531" s="122"/>
    </row>
    <row r="48532" spans="1:5" ht="16.5">
      <c r="A48532" s="122"/>
      <c r="B48532" s="122"/>
      <c r="E48532" s="122"/>
    </row>
    <row r="48533" spans="1:5" ht="16.5">
      <c r="A48533" s="122"/>
      <c r="B48533" s="122"/>
      <c r="E48533" s="122"/>
    </row>
    <row r="48534" spans="1:5" ht="16.5">
      <c r="A48534" s="122"/>
      <c r="B48534" s="122"/>
      <c r="E48534" s="122"/>
    </row>
    <row r="48535" spans="1:5" ht="16.5">
      <c r="A48535" s="122"/>
      <c r="B48535" s="122"/>
      <c r="E48535" s="122"/>
    </row>
    <row r="48536" spans="1:5" ht="16.5">
      <c r="A48536" s="122"/>
      <c r="B48536" s="122"/>
      <c r="E48536" s="122"/>
    </row>
    <row r="48537" spans="1:5" ht="16.5">
      <c r="A48537" s="122"/>
      <c r="B48537" s="122"/>
      <c r="E48537" s="122"/>
    </row>
    <row r="48538" spans="1:5" ht="16.5">
      <c r="A48538" s="122"/>
      <c r="B48538" s="122"/>
      <c r="E48538" s="122"/>
    </row>
    <row r="48539" spans="1:5" ht="16.5">
      <c r="A48539" s="122"/>
      <c r="B48539" s="122"/>
      <c r="E48539" s="122"/>
    </row>
    <row r="48540" spans="1:5" ht="16.5">
      <c r="A48540" s="122"/>
      <c r="B48540" s="122"/>
      <c r="E48540" s="122"/>
    </row>
    <row r="48541" spans="1:5" ht="16.5">
      <c r="A48541" s="122"/>
      <c r="B48541" s="122"/>
      <c r="E48541" s="122"/>
    </row>
    <row r="48542" spans="1:5" ht="16.5">
      <c r="A48542" s="122"/>
      <c r="B48542" s="122"/>
      <c r="E48542" s="122"/>
    </row>
    <row r="48543" spans="1:5" ht="16.5">
      <c r="A48543" s="122"/>
      <c r="B48543" s="122"/>
      <c r="E48543" s="122"/>
    </row>
    <row r="48544" spans="1:5" ht="16.5">
      <c r="A48544" s="122"/>
      <c r="B48544" s="122"/>
      <c r="E48544" s="122"/>
    </row>
    <row r="48545" spans="1:5" ht="16.5">
      <c r="A48545" s="122"/>
      <c r="B48545" s="122"/>
      <c r="E48545" s="122"/>
    </row>
    <row r="48546" spans="1:5" ht="16.5">
      <c r="A48546" s="122"/>
      <c r="B48546" s="122"/>
      <c r="E48546" s="122"/>
    </row>
    <row r="48547" spans="1:5" ht="16.5">
      <c r="A48547" s="122"/>
      <c r="B48547" s="122"/>
      <c r="E48547" s="122"/>
    </row>
    <row r="48548" spans="1:5" ht="16.5">
      <c r="A48548" s="122"/>
      <c r="B48548" s="122"/>
      <c r="E48548" s="122"/>
    </row>
    <row r="48549" spans="1:5" ht="16.5">
      <c r="A48549" s="122"/>
      <c r="B48549" s="122"/>
      <c r="E48549" s="122"/>
    </row>
    <row r="48550" spans="1:5" ht="16.5">
      <c r="A48550" s="122"/>
      <c r="B48550" s="122"/>
      <c r="E48550" s="122"/>
    </row>
    <row r="48551" spans="1:5" ht="16.5">
      <c r="A48551" s="122"/>
      <c r="B48551" s="122"/>
      <c r="E48551" s="122"/>
    </row>
    <row r="48552" spans="1:5" ht="16.5">
      <c r="A48552" s="122"/>
      <c r="B48552" s="122"/>
      <c r="E48552" s="122"/>
    </row>
    <row r="48553" spans="1:5" ht="16.5">
      <c r="A48553" s="122"/>
      <c r="B48553" s="122"/>
      <c r="E48553" s="122"/>
    </row>
    <row r="48554" spans="1:5" ht="16.5">
      <c r="A48554" s="122"/>
      <c r="B48554" s="122"/>
      <c r="E48554" s="122"/>
    </row>
    <row r="48555" spans="1:5" ht="16.5">
      <c r="A48555" s="122"/>
      <c r="B48555" s="122"/>
      <c r="E48555" s="122"/>
    </row>
    <row r="48556" spans="1:5" ht="16.5">
      <c r="A48556" s="122"/>
      <c r="B48556" s="122"/>
      <c r="E48556" s="122"/>
    </row>
    <row r="48557" spans="1:5" ht="16.5">
      <c r="A48557" s="122"/>
      <c r="B48557" s="122"/>
      <c r="E48557" s="122"/>
    </row>
    <row r="48558" spans="1:5" ht="16.5">
      <c r="A48558" s="122"/>
      <c r="B48558" s="122"/>
      <c r="E48558" s="122"/>
    </row>
    <row r="48559" spans="1:5" ht="16.5">
      <c r="A48559" s="122"/>
      <c r="B48559" s="122"/>
      <c r="E48559" s="122"/>
    </row>
    <row r="48560" spans="1:5" ht="16.5">
      <c r="A48560" s="122"/>
      <c r="B48560" s="122"/>
      <c r="E48560" s="122"/>
    </row>
    <row r="48561" spans="1:5" ht="16.5">
      <c r="A48561" s="122"/>
      <c r="B48561" s="122"/>
      <c r="E48561" s="122"/>
    </row>
    <row r="48562" spans="1:5" ht="16.5">
      <c r="A48562" s="122"/>
      <c r="B48562" s="122"/>
      <c r="E48562" s="122"/>
    </row>
    <row r="48563" spans="1:5" ht="16.5">
      <c r="A48563" s="122"/>
      <c r="B48563" s="122"/>
      <c r="E48563" s="122"/>
    </row>
    <row r="48564" spans="1:5" ht="16.5">
      <c r="A48564" s="122"/>
      <c r="B48564" s="122"/>
      <c r="E48564" s="122"/>
    </row>
    <row r="48565" spans="1:5" ht="16.5">
      <c r="A48565" s="122"/>
      <c r="B48565" s="122"/>
      <c r="E48565" s="122"/>
    </row>
    <row r="48566" spans="1:5" ht="16.5">
      <c r="A48566" s="122"/>
      <c r="B48566" s="122"/>
      <c r="E48566" s="122"/>
    </row>
    <row r="48567" spans="1:5" ht="16.5">
      <c r="A48567" s="122"/>
      <c r="B48567" s="122"/>
      <c r="E48567" s="122"/>
    </row>
    <row r="48568" spans="1:5" ht="16.5">
      <c r="A48568" s="122"/>
      <c r="B48568" s="122"/>
      <c r="E48568" s="122"/>
    </row>
    <row r="48569" spans="1:5" ht="16.5">
      <c r="A48569" s="122"/>
      <c r="B48569" s="122"/>
      <c r="E48569" s="122"/>
    </row>
    <row r="48570" spans="1:5" ht="16.5">
      <c r="A48570" s="122"/>
      <c r="B48570" s="122"/>
      <c r="E48570" s="122"/>
    </row>
    <row r="48571" spans="1:5" ht="16.5">
      <c r="A48571" s="122"/>
      <c r="B48571" s="122"/>
      <c r="E48571" s="122"/>
    </row>
    <row r="48572" spans="1:5" ht="16.5">
      <c r="A48572" s="122"/>
      <c r="B48572" s="122"/>
      <c r="E48572" s="122"/>
    </row>
    <row r="48573" spans="1:5" ht="16.5">
      <c r="A48573" s="122"/>
      <c r="B48573" s="122"/>
      <c r="E48573" s="122"/>
    </row>
    <row r="48574" spans="1:5" ht="16.5">
      <c r="A48574" s="122"/>
      <c r="B48574" s="122"/>
      <c r="E48574" s="122"/>
    </row>
    <row r="48575" spans="1:5" ht="16.5">
      <c r="A48575" s="122"/>
      <c r="B48575" s="122"/>
      <c r="E48575" s="122"/>
    </row>
    <row r="48576" spans="1:5" ht="16.5">
      <c r="A48576" s="122"/>
      <c r="B48576" s="122"/>
      <c r="E48576" s="122"/>
    </row>
    <row r="48577" spans="1:5" ht="16.5">
      <c r="A48577" s="122"/>
      <c r="B48577" s="122"/>
      <c r="E48577" s="122"/>
    </row>
    <row r="48578" spans="1:5" ht="16.5">
      <c r="A48578" s="122"/>
      <c r="B48578" s="122"/>
      <c r="E48578" s="122"/>
    </row>
    <row r="48579" spans="1:5" ht="16.5">
      <c r="A48579" s="122"/>
      <c r="B48579" s="122"/>
      <c r="E48579" s="122"/>
    </row>
    <row r="48580" spans="1:5" ht="16.5">
      <c r="A48580" s="122"/>
      <c r="B48580" s="122"/>
      <c r="E48580" s="122"/>
    </row>
    <row r="48581" spans="1:5" ht="16.5">
      <c r="A48581" s="122"/>
      <c r="B48581" s="122"/>
      <c r="E48581" s="122"/>
    </row>
    <row r="48582" spans="1:5" ht="16.5">
      <c r="A48582" s="122"/>
      <c r="B48582" s="122"/>
      <c r="E48582" s="122"/>
    </row>
    <row r="48583" spans="1:5" ht="16.5">
      <c r="A48583" s="122"/>
      <c r="B48583" s="122"/>
      <c r="E48583" s="122"/>
    </row>
    <row r="48584" spans="1:5" ht="16.5">
      <c r="A48584" s="122"/>
      <c r="B48584" s="122"/>
      <c r="E48584" s="122"/>
    </row>
    <row r="48585" spans="1:5" ht="16.5">
      <c r="A48585" s="122"/>
      <c r="B48585" s="122"/>
      <c r="E48585" s="122"/>
    </row>
    <row r="48586" spans="1:5" ht="16.5">
      <c r="A48586" s="122"/>
      <c r="B48586" s="122"/>
      <c r="E48586" s="122"/>
    </row>
    <row r="48587" spans="1:5" ht="16.5">
      <c r="A48587" s="122"/>
      <c r="B48587" s="122"/>
      <c r="E48587" s="122"/>
    </row>
    <row r="48588" spans="1:5" ht="16.5">
      <c r="A48588" s="122"/>
      <c r="B48588" s="122"/>
      <c r="E48588" s="122"/>
    </row>
    <row r="48589" spans="1:5" ht="16.5">
      <c r="A48589" s="122"/>
      <c r="B48589" s="122"/>
      <c r="E48589" s="122"/>
    </row>
    <row r="48590" spans="1:5" ht="16.5">
      <c r="A48590" s="122"/>
      <c r="B48590" s="122"/>
      <c r="E48590" s="122"/>
    </row>
    <row r="48591" spans="1:5" ht="16.5">
      <c r="A48591" s="122"/>
      <c r="B48591" s="122"/>
      <c r="E48591" s="122"/>
    </row>
    <row r="48592" spans="1:5" ht="16.5">
      <c r="A48592" s="122"/>
      <c r="B48592" s="122"/>
      <c r="E48592" s="122"/>
    </row>
    <row r="48593" spans="1:5" ht="16.5">
      <c r="A48593" s="122"/>
      <c r="B48593" s="122"/>
      <c r="E48593" s="122"/>
    </row>
    <row r="48594" spans="1:5" ht="16.5">
      <c r="A48594" s="122"/>
      <c r="B48594" s="122"/>
      <c r="E48594" s="122"/>
    </row>
    <row r="48595" spans="1:5" ht="16.5">
      <c r="A48595" s="122"/>
      <c r="B48595" s="122"/>
      <c r="E48595" s="122"/>
    </row>
    <row r="48596" spans="1:5" ht="16.5">
      <c r="A48596" s="122"/>
      <c r="B48596" s="122"/>
      <c r="E48596" s="122"/>
    </row>
    <row r="48597" spans="1:5" ht="16.5">
      <c r="A48597" s="122"/>
      <c r="B48597" s="122"/>
      <c r="E48597" s="122"/>
    </row>
    <row r="48598" spans="1:5" ht="16.5">
      <c r="A48598" s="122"/>
      <c r="B48598" s="122"/>
      <c r="E48598" s="122"/>
    </row>
    <row r="48599" spans="1:5" ht="16.5">
      <c r="A48599" s="122"/>
      <c r="B48599" s="122"/>
      <c r="E48599" s="122"/>
    </row>
    <row r="48600" spans="1:5" ht="16.5">
      <c r="A48600" s="122"/>
      <c r="B48600" s="122"/>
      <c r="E48600" s="122"/>
    </row>
    <row r="48601" spans="1:5" ht="16.5">
      <c r="A48601" s="122"/>
      <c r="B48601" s="122"/>
      <c r="E48601" s="122"/>
    </row>
    <row r="48602" spans="1:5" ht="16.5">
      <c r="A48602" s="122"/>
      <c r="B48602" s="122"/>
      <c r="E48602" s="122"/>
    </row>
    <row r="48603" spans="1:5" ht="16.5">
      <c r="A48603" s="122"/>
      <c r="B48603" s="122"/>
      <c r="E48603" s="122"/>
    </row>
    <row r="48604" spans="1:5" ht="16.5">
      <c r="A48604" s="122"/>
      <c r="B48604" s="122"/>
      <c r="E48604" s="122"/>
    </row>
    <row r="48605" spans="1:5" ht="16.5">
      <c r="A48605" s="122"/>
      <c r="B48605" s="122"/>
      <c r="E48605" s="122"/>
    </row>
    <row r="48606" spans="1:5" ht="16.5">
      <c r="A48606" s="122"/>
      <c r="B48606" s="122"/>
      <c r="E48606" s="122"/>
    </row>
    <row r="48607" spans="1:5" ht="16.5">
      <c r="A48607" s="122"/>
      <c r="B48607" s="122"/>
      <c r="E48607" s="122"/>
    </row>
    <row r="48608" spans="1:5" ht="16.5">
      <c r="A48608" s="122"/>
      <c r="B48608" s="122"/>
      <c r="E48608" s="122"/>
    </row>
    <row r="48609" spans="1:5" ht="16.5">
      <c r="A48609" s="122"/>
      <c r="B48609" s="122"/>
      <c r="E48609" s="122"/>
    </row>
    <row r="48610" spans="1:5" ht="16.5">
      <c r="A48610" s="122"/>
      <c r="B48610" s="122"/>
      <c r="E48610" s="122"/>
    </row>
    <row r="48611" spans="1:5" ht="16.5">
      <c r="A48611" s="122"/>
      <c r="B48611" s="122"/>
      <c r="E48611" s="122"/>
    </row>
    <row r="48612" spans="1:5" ht="16.5">
      <c r="A48612" s="122"/>
      <c r="B48612" s="122"/>
      <c r="E48612" s="122"/>
    </row>
    <row r="48613" spans="1:5" ht="16.5">
      <c r="A48613" s="122"/>
      <c r="B48613" s="122"/>
      <c r="E48613" s="122"/>
    </row>
    <row r="48614" spans="1:5" ht="16.5">
      <c r="A48614" s="122"/>
      <c r="B48614" s="122"/>
      <c r="E48614" s="122"/>
    </row>
    <row r="48615" spans="1:5" ht="16.5">
      <c r="A48615" s="122"/>
      <c r="B48615" s="122"/>
      <c r="E48615" s="122"/>
    </row>
    <row r="48616" spans="1:5" ht="16.5">
      <c r="A48616" s="122"/>
      <c r="B48616" s="122"/>
      <c r="E48616" s="122"/>
    </row>
    <row r="48617" spans="1:5" ht="16.5">
      <c r="A48617" s="122"/>
      <c r="B48617" s="122"/>
      <c r="E48617" s="122"/>
    </row>
    <row r="48618" spans="1:5" ht="16.5">
      <c r="A48618" s="122"/>
      <c r="B48618" s="122"/>
      <c r="E48618" s="122"/>
    </row>
    <row r="48619" spans="1:5" ht="16.5">
      <c r="A48619" s="122"/>
      <c r="B48619" s="122"/>
      <c r="E48619" s="122"/>
    </row>
    <row r="48620" spans="1:5" ht="16.5">
      <c r="A48620" s="122"/>
      <c r="B48620" s="122"/>
      <c r="E48620" s="122"/>
    </row>
    <row r="48621" spans="1:5" ht="16.5">
      <c r="A48621" s="122"/>
      <c r="B48621" s="122"/>
      <c r="E48621" s="122"/>
    </row>
    <row r="48622" spans="1:5" ht="16.5">
      <c r="A48622" s="122"/>
      <c r="B48622" s="122"/>
      <c r="E48622" s="122"/>
    </row>
    <row r="48623" spans="1:5" ht="16.5">
      <c r="A48623" s="122"/>
      <c r="B48623" s="122"/>
      <c r="E48623" s="122"/>
    </row>
    <row r="48624" spans="1:5" ht="16.5">
      <c r="A48624" s="122"/>
      <c r="B48624" s="122"/>
      <c r="E48624" s="122"/>
    </row>
    <row r="48625" spans="1:5" ht="16.5">
      <c r="A48625" s="122"/>
      <c r="B48625" s="122"/>
      <c r="E48625" s="122"/>
    </row>
    <row r="48626" spans="1:5" ht="16.5">
      <c r="A48626" s="122"/>
      <c r="B48626" s="122"/>
      <c r="E48626" s="122"/>
    </row>
    <row r="48627" spans="1:5" ht="16.5">
      <c r="A48627" s="122"/>
      <c r="B48627" s="122"/>
      <c r="E48627" s="122"/>
    </row>
    <row r="48628" spans="1:5" ht="16.5">
      <c r="A48628" s="122"/>
      <c r="B48628" s="122"/>
      <c r="E48628" s="122"/>
    </row>
    <row r="48629" spans="1:5" ht="16.5">
      <c r="A48629" s="122"/>
      <c r="B48629" s="122"/>
      <c r="E48629" s="122"/>
    </row>
    <row r="48630" spans="1:5" ht="16.5">
      <c r="A48630" s="122"/>
      <c r="B48630" s="122"/>
      <c r="E48630" s="122"/>
    </row>
    <row r="48631" spans="1:5" ht="16.5">
      <c r="A48631" s="122"/>
      <c r="B48631" s="122"/>
      <c r="E48631" s="122"/>
    </row>
    <row r="48632" spans="1:5" ht="16.5">
      <c r="A48632" s="122"/>
      <c r="B48632" s="122"/>
      <c r="E48632" s="122"/>
    </row>
    <row r="48633" spans="1:5" ht="16.5">
      <c r="A48633" s="122"/>
      <c r="B48633" s="122"/>
      <c r="E48633" s="122"/>
    </row>
    <row r="48634" spans="1:5" ht="16.5">
      <c r="A48634" s="122"/>
      <c r="B48634" s="122"/>
      <c r="E48634" s="122"/>
    </row>
    <row r="48635" spans="1:5" ht="16.5">
      <c r="A48635" s="122"/>
      <c r="B48635" s="122"/>
      <c r="E48635" s="122"/>
    </row>
    <row r="48636" spans="1:5" ht="16.5">
      <c r="A48636" s="122"/>
      <c r="B48636" s="122"/>
      <c r="E48636" s="122"/>
    </row>
    <row r="48637" spans="1:5" ht="16.5">
      <c r="A48637" s="122"/>
      <c r="B48637" s="122"/>
      <c r="E48637" s="122"/>
    </row>
    <row r="48638" spans="1:5" ht="16.5">
      <c r="A48638" s="122"/>
      <c r="B48638" s="122"/>
      <c r="E48638" s="122"/>
    </row>
    <row r="48639" spans="1:5" ht="16.5">
      <c r="A48639" s="122"/>
      <c r="B48639" s="122"/>
      <c r="E48639" s="122"/>
    </row>
    <row r="48640" spans="1:5" ht="16.5">
      <c r="A48640" s="122"/>
      <c r="B48640" s="122"/>
      <c r="E48640" s="122"/>
    </row>
    <row r="48641" spans="1:5" ht="16.5">
      <c r="A48641" s="122"/>
      <c r="B48641" s="122"/>
      <c r="E48641" s="122"/>
    </row>
    <row r="48642" spans="1:5" ht="16.5">
      <c r="A48642" s="122"/>
      <c r="B48642" s="122"/>
      <c r="E48642" s="122"/>
    </row>
    <row r="48643" spans="1:5" ht="16.5">
      <c r="A48643" s="122"/>
      <c r="B48643" s="122"/>
      <c r="E48643" s="122"/>
    </row>
    <row r="48644" spans="1:5" ht="16.5">
      <c r="A48644" s="122"/>
      <c r="B48644" s="122"/>
      <c r="E48644" s="122"/>
    </row>
    <row r="48645" spans="1:5" ht="16.5">
      <c r="A48645" s="122"/>
      <c r="B48645" s="122"/>
      <c r="E48645" s="122"/>
    </row>
    <row r="48646" spans="1:5" ht="16.5">
      <c r="A48646" s="122"/>
      <c r="B48646" s="122"/>
      <c r="E48646" s="122"/>
    </row>
    <row r="48647" spans="1:5" ht="16.5">
      <c r="A48647" s="122"/>
      <c r="B48647" s="122"/>
      <c r="E48647" s="122"/>
    </row>
    <row r="48648" spans="1:5" ht="16.5">
      <c r="A48648" s="122"/>
      <c r="B48648" s="122"/>
      <c r="E48648" s="122"/>
    </row>
    <row r="48649" spans="1:5" ht="16.5">
      <c r="A48649" s="122"/>
      <c r="B48649" s="122"/>
      <c r="E48649" s="122"/>
    </row>
    <row r="48650" spans="1:5" ht="16.5">
      <c r="A48650" s="122"/>
      <c r="B48650" s="122"/>
      <c r="E48650" s="122"/>
    </row>
    <row r="48651" spans="1:5" ht="16.5">
      <c r="A48651" s="122"/>
      <c r="B48651" s="122"/>
      <c r="E48651" s="122"/>
    </row>
    <row r="48652" spans="1:5" ht="16.5">
      <c r="A48652" s="122"/>
      <c r="B48652" s="122"/>
      <c r="E48652" s="122"/>
    </row>
    <row r="48653" spans="1:5" ht="16.5">
      <c r="A48653" s="122"/>
      <c r="B48653" s="122"/>
      <c r="E48653" s="122"/>
    </row>
    <row r="48654" spans="1:5" ht="16.5">
      <c r="A48654" s="122"/>
      <c r="B48654" s="122"/>
      <c r="E48654" s="122"/>
    </row>
    <row r="48655" spans="1:5" ht="16.5">
      <c r="A48655" s="122"/>
      <c r="B48655" s="122"/>
      <c r="E48655" s="122"/>
    </row>
    <row r="48656" spans="1:5" ht="16.5">
      <c r="A48656" s="122"/>
      <c r="B48656" s="122"/>
      <c r="E48656" s="122"/>
    </row>
    <row r="48657" spans="1:5" ht="16.5">
      <c r="A48657" s="122"/>
      <c r="B48657" s="122"/>
      <c r="E48657" s="122"/>
    </row>
    <row r="48658" spans="1:5" ht="16.5">
      <c r="A48658" s="122"/>
      <c r="B48658" s="122"/>
      <c r="E48658" s="122"/>
    </row>
    <row r="48659" spans="1:5" ht="16.5">
      <c r="A48659" s="122"/>
      <c r="B48659" s="122"/>
      <c r="E48659" s="122"/>
    </row>
    <row r="48660" spans="1:5" ht="16.5">
      <c r="A48660" s="122"/>
      <c r="B48660" s="122"/>
      <c r="E48660" s="122"/>
    </row>
    <row r="48661" spans="1:5" ht="16.5">
      <c r="A48661" s="122"/>
      <c r="B48661" s="122"/>
      <c r="E48661" s="122"/>
    </row>
    <row r="48662" spans="1:5" ht="16.5">
      <c r="A48662" s="122"/>
      <c r="B48662" s="122"/>
      <c r="E48662" s="122"/>
    </row>
    <row r="48663" spans="1:5" ht="16.5">
      <c r="A48663" s="122"/>
      <c r="B48663" s="122"/>
      <c r="E48663" s="122"/>
    </row>
    <row r="48664" spans="1:5" ht="16.5">
      <c r="A48664" s="122"/>
      <c r="B48664" s="122"/>
      <c r="E48664" s="122"/>
    </row>
    <row r="48665" spans="1:5" ht="16.5">
      <c r="A48665" s="122"/>
      <c r="B48665" s="122"/>
      <c r="E48665" s="122"/>
    </row>
    <row r="48666" spans="1:5" ht="16.5">
      <c r="A48666" s="122"/>
      <c r="B48666" s="122"/>
      <c r="E48666" s="122"/>
    </row>
    <row r="48667" spans="1:5" ht="16.5">
      <c r="A48667" s="122"/>
      <c r="B48667" s="122"/>
      <c r="E48667" s="122"/>
    </row>
    <row r="48668" spans="1:5" ht="16.5">
      <c r="A48668" s="122"/>
      <c r="B48668" s="122"/>
      <c r="E48668" s="122"/>
    </row>
    <row r="48669" spans="1:5" ht="16.5">
      <c r="A48669" s="122"/>
      <c r="B48669" s="122"/>
      <c r="E48669" s="122"/>
    </row>
    <row r="48670" spans="1:5" ht="16.5">
      <c r="A48670" s="122"/>
      <c r="B48670" s="122"/>
      <c r="E48670" s="122"/>
    </row>
    <row r="48671" spans="1:5" ht="16.5">
      <c r="A48671" s="122"/>
      <c r="B48671" s="122"/>
      <c r="E48671" s="122"/>
    </row>
    <row r="48672" spans="1:5" ht="16.5">
      <c r="A48672" s="122"/>
      <c r="B48672" s="122"/>
      <c r="E48672" s="122"/>
    </row>
    <row r="48673" spans="1:5" ht="16.5">
      <c r="A48673" s="122"/>
      <c r="B48673" s="122"/>
      <c r="E48673" s="122"/>
    </row>
    <row r="48674" spans="1:5" ht="16.5">
      <c r="A48674" s="122"/>
      <c r="B48674" s="122"/>
      <c r="E48674" s="122"/>
    </row>
    <row r="48675" spans="1:5" ht="16.5">
      <c r="A48675" s="122"/>
      <c r="B48675" s="122"/>
      <c r="E48675" s="122"/>
    </row>
    <row r="48676" spans="1:5" ht="16.5">
      <c r="A48676" s="122"/>
      <c r="B48676" s="122"/>
      <c r="E48676" s="122"/>
    </row>
    <row r="48677" spans="1:5" ht="16.5">
      <c r="A48677" s="122"/>
      <c r="B48677" s="122"/>
      <c r="E48677" s="122"/>
    </row>
    <row r="48678" spans="1:5" ht="16.5">
      <c r="A48678" s="122"/>
      <c r="B48678" s="122"/>
      <c r="E48678" s="122"/>
    </row>
    <row r="48679" spans="1:5" ht="16.5">
      <c r="A48679" s="122"/>
      <c r="B48679" s="122"/>
      <c r="E48679" s="122"/>
    </row>
    <row r="48680" spans="1:5" ht="16.5">
      <c r="A48680" s="122"/>
      <c r="B48680" s="122"/>
      <c r="E48680" s="122"/>
    </row>
    <row r="48681" spans="1:5" ht="16.5">
      <c r="A48681" s="122"/>
      <c r="B48681" s="122"/>
      <c r="E48681" s="122"/>
    </row>
    <row r="48682" spans="1:5" ht="16.5">
      <c r="A48682" s="122"/>
      <c r="B48682" s="122"/>
      <c r="E48682" s="122"/>
    </row>
    <row r="48683" spans="1:5" ht="16.5">
      <c r="A48683" s="122"/>
      <c r="B48683" s="122"/>
      <c r="E48683" s="122"/>
    </row>
    <row r="48684" spans="1:5" ht="16.5">
      <c r="A48684" s="122"/>
      <c r="B48684" s="122"/>
      <c r="E48684" s="122"/>
    </row>
    <row r="48685" spans="1:5" ht="16.5">
      <c r="A48685" s="122"/>
      <c r="B48685" s="122"/>
      <c r="E48685" s="122"/>
    </row>
    <row r="48686" spans="1:5" ht="16.5">
      <c r="A48686" s="122"/>
      <c r="B48686" s="122"/>
      <c r="E48686" s="122"/>
    </row>
    <row r="48687" spans="1:5" ht="16.5">
      <c r="A48687" s="122"/>
      <c r="B48687" s="122"/>
      <c r="E48687" s="122"/>
    </row>
    <row r="48688" spans="1:5" ht="16.5">
      <c r="A48688" s="122"/>
      <c r="B48688" s="122"/>
      <c r="E48688" s="122"/>
    </row>
    <row r="48689" spans="1:5" ht="16.5">
      <c r="A48689" s="122"/>
      <c r="B48689" s="122"/>
      <c r="E48689" s="122"/>
    </row>
    <row r="48690" spans="1:5" ht="16.5">
      <c r="A48690" s="122"/>
      <c r="B48690" s="122"/>
      <c r="E48690" s="122"/>
    </row>
    <row r="48691" spans="1:5" ht="16.5">
      <c r="A48691" s="122"/>
      <c r="B48691" s="122"/>
      <c r="E48691" s="122"/>
    </row>
    <row r="48692" spans="1:5" ht="16.5">
      <c r="A48692" s="122"/>
      <c r="B48692" s="122"/>
      <c r="E48692" s="122"/>
    </row>
    <row r="48693" spans="1:5" ht="16.5">
      <c r="A48693" s="122"/>
      <c r="B48693" s="122"/>
      <c r="E48693" s="122"/>
    </row>
    <row r="48694" spans="1:5" ht="16.5">
      <c r="A48694" s="122"/>
      <c r="B48694" s="122"/>
      <c r="E48694" s="122"/>
    </row>
    <row r="48695" spans="1:5" ht="16.5">
      <c r="A48695" s="122"/>
      <c r="B48695" s="122"/>
      <c r="E48695" s="122"/>
    </row>
    <row r="48696" spans="1:5" ht="16.5">
      <c r="A48696" s="122"/>
      <c r="B48696" s="122"/>
      <c r="E48696" s="122"/>
    </row>
    <row r="48697" spans="1:5" ht="16.5">
      <c r="A48697" s="122"/>
      <c r="B48697" s="122"/>
      <c r="E48697" s="122"/>
    </row>
    <row r="48698" spans="1:5" ht="16.5">
      <c r="A48698" s="122"/>
      <c r="B48698" s="122"/>
      <c r="E48698" s="122"/>
    </row>
    <row r="48699" spans="1:5" ht="16.5">
      <c r="A48699" s="122"/>
      <c r="B48699" s="122"/>
      <c r="E48699" s="122"/>
    </row>
    <row r="48700" spans="1:5" ht="16.5">
      <c r="A48700" s="122"/>
      <c r="B48700" s="122"/>
      <c r="E48700" s="122"/>
    </row>
    <row r="48701" spans="1:5" ht="16.5">
      <c r="A48701" s="122"/>
      <c r="B48701" s="122"/>
      <c r="E48701" s="122"/>
    </row>
    <row r="48702" spans="1:5" ht="16.5">
      <c r="A48702" s="122"/>
      <c r="B48702" s="122"/>
      <c r="E48702" s="122"/>
    </row>
    <row r="48703" spans="1:5" ht="16.5">
      <c r="A48703" s="122"/>
      <c r="B48703" s="122"/>
      <c r="E48703" s="122"/>
    </row>
    <row r="48704" spans="1:5" ht="16.5">
      <c r="A48704" s="122"/>
      <c r="B48704" s="122"/>
      <c r="E48704" s="122"/>
    </row>
    <row r="48705" spans="1:5" ht="16.5">
      <c r="A48705" s="122"/>
      <c r="B48705" s="122"/>
      <c r="E48705" s="122"/>
    </row>
    <row r="48706" spans="1:5" ht="16.5">
      <c r="A48706" s="122"/>
      <c r="B48706" s="122"/>
      <c r="E48706" s="122"/>
    </row>
    <row r="48707" spans="1:5" ht="16.5">
      <c r="A48707" s="122"/>
      <c r="B48707" s="122"/>
      <c r="E48707" s="122"/>
    </row>
    <row r="48708" spans="1:5" ht="16.5">
      <c r="A48708" s="122"/>
      <c r="B48708" s="122"/>
      <c r="E48708" s="122"/>
    </row>
    <row r="48709" spans="1:5" ht="16.5">
      <c r="A48709" s="122"/>
      <c r="B48709" s="122"/>
      <c r="E48709" s="122"/>
    </row>
    <row r="48710" spans="1:5" ht="16.5">
      <c r="A48710" s="122"/>
      <c r="B48710" s="122"/>
      <c r="E48710" s="122"/>
    </row>
    <row r="48711" spans="1:5" ht="16.5">
      <c r="A48711" s="122"/>
      <c r="B48711" s="122"/>
      <c r="E48711" s="122"/>
    </row>
    <row r="48712" spans="1:5" ht="16.5">
      <c r="A48712" s="122"/>
      <c r="B48712" s="122"/>
      <c r="E48712" s="122"/>
    </row>
    <row r="48713" spans="1:5" ht="16.5">
      <c r="A48713" s="122"/>
      <c r="B48713" s="122"/>
      <c r="E48713" s="122"/>
    </row>
    <row r="48714" spans="1:5" ht="16.5">
      <c r="A48714" s="122"/>
      <c r="B48714" s="122"/>
      <c r="E48714" s="122"/>
    </row>
    <row r="48715" spans="1:5" ht="16.5">
      <c r="A48715" s="122"/>
      <c r="B48715" s="122"/>
      <c r="E48715" s="122"/>
    </row>
    <row r="48716" spans="1:5" ht="16.5">
      <c r="A48716" s="122"/>
      <c r="B48716" s="122"/>
      <c r="E48716" s="122"/>
    </row>
    <row r="48717" spans="1:5" ht="16.5">
      <c r="A48717" s="122"/>
      <c r="B48717" s="122"/>
      <c r="E48717" s="122"/>
    </row>
    <row r="48718" spans="1:5" ht="16.5">
      <c r="A48718" s="122"/>
      <c r="B48718" s="122"/>
      <c r="E48718" s="122"/>
    </row>
    <row r="48719" spans="1:5" ht="16.5">
      <c r="A48719" s="122"/>
      <c r="B48719" s="122"/>
      <c r="E48719" s="122"/>
    </row>
    <row r="48720" spans="1:5" ht="16.5">
      <c r="A48720" s="122"/>
      <c r="B48720" s="122"/>
      <c r="E48720" s="122"/>
    </row>
    <row r="48721" spans="1:5" ht="16.5">
      <c r="A48721" s="122"/>
      <c r="B48721" s="122"/>
      <c r="E48721" s="122"/>
    </row>
    <row r="48722" spans="1:5" ht="16.5">
      <c r="A48722" s="122"/>
      <c r="B48722" s="122"/>
      <c r="E48722" s="122"/>
    </row>
    <row r="48723" spans="1:5" ht="16.5">
      <c r="A48723" s="122"/>
      <c r="B48723" s="122"/>
      <c r="E48723" s="122"/>
    </row>
    <row r="48724" spans="1:5" ht="16.5">
      <c r="A48724" s="122"/>
      <c r="B48724" s="122"/>
      <c r="E48724" s="122"/>
    </row>
    <row r="48725" spans="1:5" ht="16.5">
      <c r="A48725" s="122"/>
      <c r="B48725" s="122"/>
      <c r="E48725" s="122"/>
    </row>
    <row r="48726" spans="1:5" ht="16.5">
      <c r="A48726" s="122"/>
      <c r="B48726" s="122"/>
      <c r="E48726" s="122"/>
    </row>
    <row r="48727" spans="1:5" ht="16.5">
      <c r="A48727" s="122"/>
      <c r="B48727" s="122"/>
      <c r="E48727" s="122"/>
    </row>
    <row r="48728" spans="1:5" ht="16.5">
      <c r="A48728" s="122"/>
      <c r="B48728" s="122"/>
      <c r="E48728" s="122"/>
    </row>
    <row r="48729" spans="1:5" ht="16.5">
      <c r="A48729" s="122"/>
      <c r="B48729" s="122"/>
      <c r="E48729" s="122"/>
    </row>
    <row r="48730" spans="1:5" ht="16.5">
      <c r="A48730" s="122"/>
      <c r="B48730" s="122"/>
      <c r="E48730" s="122"/>
    </row>
    <row r="48731" spans="1:5" ht="16.5">
      <c r="A48731" s="122"/>
      <c r="B48731" s="122"/>
      <c r="E48731" s="122"/>
    </row>
    <row r="48732" spans="1:5" ht="16.5">
      <c r="A48732" s="122"/>
      <c r="B48732" s="122"/>
      <c r="E48732" s="122"/>
    </row>
    <row r="48733" spans="1:5" ht="16.5">
      <c r="A48733" s="122"/>
      <c r="B48733" s="122"/>
      <c r="E48733" s="122"/>
    </row>
    <row r="48734" spans="1:5" ht="16.5">
      <c r="A48734" s="122"/>
      <c r="B48734" s="122"/>
      <c r="E48734" s="122"/>
    </row>
    <row r="48735" spans="1:5" ht="16.5">
      <c r="A48735" s="122"/>
      <c r="B48735" s="122"/>
      <c r="E48735" s="122"/>
    </row>
    <row r="48736" spans="1:5" ht="16.5">
      <c r="A48736" s="122"/>
      <c r="B48736" s="122"/>
      <c r="E48736" s="122"/>
    </row>
    <row r="48737" spans="1:5" ht="16.5">
      <c r="A48737" s="122"/>
      <c r="B48737" s="122"/>
      <c r="E48737" s="122"/>
    </row>
    <row r="48738" spans="1:5" ht="16.5">
      <c r="A48738" s="122"/>
      <c r="B48738" s="122"/>
      <c r="E48738" s="122"/>
    </row>
    <row r="48739" spans="1:5" ht="16.5">
      <c r="A48739" s="122"/>
      <c r="B48739" s="122"/>
      <c r="E48739" s="122"/>
    </row>
    <row r="48740" spans="1:5" ht="16.5">
      <c r="A48740" s="122"/>
      <c r="B48740" s="122"/>
      <c r="E48740" s="122"/>
    </row>
    <row r="48741" spans="1:5" ht="16.5">
      <c r="A48741" s="122"/>
      <c r="B48741" s="122"/>
      <c r="E48741" s="122"/>
    </row>
    <row r="48742" spans="1:5" ht="16.5">
      <c r="A48742" s="122"/>
      <c r="B48742" s="122"/>
      <c r="E48742" s="122"/>
    </row>
    <row r="48743" spans="1:5" ht="16.5">
      <c r="A48743" s="122"/>
      <c r="B48743" s="122"/>
      <c r="E48743" s="122"/>
    </row>
    <row r="48744" spans="1:5" ht="16.5">
      <c r="A48744" s="122"/>
      <c r="B48744" s="122"/>
      <c r="E48744" s="122"/>
    </row>
    <row r="48745" spans="1:5" ht="16.5">
      <c r="A48745" s="122"/>
      <c r="B48745" s="122"/>
      <c r="E48745" s="122"/>
    </row>
    <row r="48746" spans="1:5" ht="16.5">
      <c r="A48746" s="122"/>
      <c r="B48746" s="122"/>
      <c r="E48746" s="122"/>
    </row>
    <row r="48747" spans="1:5" ht="16.5">
      <c r="A48747" s="122"/>
      <c r="B48747" s="122"/>
      <c r="E48747" s="122"/>
    </row>
    <row r="48748" spans="1:5" ht="16.5">
      <c r="A48748" s="122"/>
      <c r="B48748" s="122"/>
      <c r="E48748" s="122"/>
    </row>
    <row r="48749" spans="1:5" ht="16.5">
      <c r="A48749" s="122"/>
      <c r="B48749" s="122"/>
      <c r="E48749" s="122"/>
    </row>
    <row r="48750" spans="1:5" ht="16.5">
      <c r="A48750" s="122"/>
      <c r="B48750" s="122"/>
      <c r="E48750" s="122"/>
    </row>
    <row r="48751" spans="1:5" ht="16.5">
      <c r="A48751" s="122"/>
      <c r="B48751" s="122"/>
      <c r="E48751" s="122"/>
    </row>
    <row r="48752" spans="1:5" ht="16.5">
      <c r="A48752" s="122"/>
      <c r="B48752" s="122"/>
      <c r="E48752" s="122"/>
    </row>
    <row r="48753" spans="1:5" ht="16.5">
      <c r="A48753" s="122"/>
      <c r="B48753" s="122"/>
      <c r="E48753" s="122"/>
    </row>
    <row r="48754" spans="1:5" ht="16.5">
      <c r="A48754" s="122"/>
      <c r="B48754" s="122"/>
      <c r="E48754" s="122"/>
    </row>
    <row r="48755" spans="1:5" ht="16.5">
      <c r="A48755" s="122"/>
      <c r="B48755" s="122"/>
      <c r="E48755" s="122"/>
    </row>
    <row r="48756" spans="1:5" ht="16.5">
      <c r="A48756" s="122"/>
      <c r="B48756" s="122"/>
      <c r="E48756" s="122"/>
    </row>
    <row r="48757" spans="1:5" ht="16.5">
      <c r="A48757" s="122"/>
      <c r="B48757" s="122"/>
      <c r="E48757" s="122"/>
    </row>
    <row r="48758" spans="1:5" ht="16.5">
      <c r="A48758" s="122"/>
      <c r="B48758" s="122"/>
      <c r="E48758" s="122"/>
    </row>
    <row r="48759" spans="1:5" ht="16.5">
      <c r="A48759" s="122"/>
      <c r="B48759" s="122"/>
      <c r="E48759" s="122"/>
    </row>
    <row r="48760" spans="1:5" ht="16.5">
      <c r="A48760" s="122"/>
      <c r="B48760" s="122"/>
      <c r="E48760" s="122"/>
    </row>
    <row r="48761" spans="1:5" ht="16.5">
      <c r="A48761" s="122"/>
      <c r="B48761" s="122"/>
      <c r="E48761" s="122"/>
    </row>
    <row r="48762" spans="1:5" ht="16.5">
      <c r="A48762" s="122"/>
      <c r="B48762" s="122"/>
      <c r="E48762" s="122"/>
    </row>
    <row r="48763" spans="1:5" ht="16.5">
      <c r="A48763" s="122"/>
      <c r="B48763" s="122"/>
      <c r="E48763" s="122"/>
    </row>
    <row r="48764" spans="1:5" ht="16.5">
      <c r="A48764" s="122"/>
      <c r="B48764" s="122"/>
      <c r="E48764" s="122"/>
    </row>
    <row r="48765" spans="1:5" ht="16.5">
      <c r="A48765" s="122"/>
      <c r="B48765" s="122"/>
      <c r="E48765" s="122"/>
    </row>
    <row r="48766" spans="1:5" ht="16.5">
      <c r="A48766" s="122"/>
      <c r="B48766" s="122"/>
      <c r="E48766" s="122"/>
    </row>
    <row r="48767" spans="1:5" ht="16.5">
      <c r="A48767" s="122"/>
      <c r="B48767" s="122"/>
      <c r="E48767" s="122"/>
    </row>
    <row r="48768" spans="1:5" ht="16.5">
      <c r="A48768" s="122"/>
      <c r="B48768" s="122"/>
      <c r="E48768" s="122"/>
    </row>
    <row r="48769" spans="1:5" ht="16.5">
      <c r="A48769" s="122"/>
      <c r="B48769" s="122"/>
      <c r="E48769" s="122"/>
    </row>
    <row r="48770" spans="1:5" ht="16.5">
      <c r="A48770" s="122"/>
      <c r="B48770" s="122"/>
      <c r="E48770" s="122"/>
    </row>
    <row r="48771" spans="1:5" ht="16.5">
      <c r="A48771" s="122"/>
      <c r="B48771" s="122"/>
      <c r="E48771" s="122"/>
    </row>
    <row r="48772" spans="1:5" ht="16.5">
      <c r="A48772" s="122"/>
      <c r="B48772" s="122"/>
      <c r="E48772" s="122"/>
    </row>
    <row r="48773" spans="1:5" ht="16.5">
      <c r="A48773" s="122"/>
      <c r="B48773" s="122"/>
      <c r="E48773" s="122"/>
    </row>
    <row r="48774" spans="1:5" ht="16.5">
      <c r="A48774" s="122"/>
      <c r="B48774" s="122"/>
      <c r="E48774" s="122"/>
    </row>
    <row r="48775" spans="1:5" ht="16.5">
      <c r="A48775" s="122"/>
      <c r="B48775" s="122"/>
      <c r="E48775" s="122"/>
    </row>
    <row r="48776" spans="1:5" ht="16.5">
      <c r="A48776" s="122"/>
      <c r="B48776" s="122"/>
      <c r="E48776" s="122"/>
    </row>
    <row r="48777" spans="1:5" ht="16.5">
      <c r="A48777" s="122"/>
      <c r="B48777" s="122"/>
      <c r="E48777" s="122"/>
    </row>
    <row r="48778" spans="1:5" ht="16.5">
      <c r="A48778" s="122"/>
      <c r="B48778" s="122"/>
      <c r="E48778" s="122"/>
    </row>
    <row r="48779" spans="1:5" ht="16.5">
      <c r="A48779" s="122"/>
      <c r="B48779" s="122"/>
      <c r="E48779" s="122"/>
    </row>
    <row r="48780" spans="1:5" ht="16.5">
      <c r="A48780" s="122"/>
      <c r="B48780" s="122"/>
      <c r="E48780" s="122"/>
    </row>
    <row r="48781" spans="1:5" ht="16.5">
      <c r="A48781" s="122"/>
      <c r="B48781" s="122"/>
      <c r="E48781" s="122"/>
    </row>
    <row r="48782" spans="1:5" ht="16.5">
      <c r="A48782" s="122"/>
      <c r="B48782" s="122"/>
      <c r="E48782" s="122"/>
    </row>
    <row r="48783" spans="1:5" ht="16.5">
      <c r="A48783" s="122"/>
      <c r="B48783" s="122"/>
      <c r="E48783" s="122"/>
    </row>
    <row r="48784" spans="1:5" ht="16.5">
      <c r="A48784" s="122"/>
      <c r="B48784" s="122"/>
      <c r="E48784" s="122"/>
    </row>
    <row r="48785" spans="1:5" ht="16.5">
      <c r="A48785" s="122"/>
      <c r="B48785" s="122"/>
      <c r="E48785" s="122"/>
    </row>
    <row r="48786" spans="1:5" ht="16.5">
      <c r="A48786" s="122"/>
      <c r="B48786" s="122"/>
      <c r="E48786" s="122"/>
    </row>
    <row r="48787" spans="1:5" ht="16.5">
      <c r="A48787" s="122"/>
      <c r="B48787" s="122"/>
      <c r="E48787" s="122"/>
    </row>
    <row r="48788" spans="1:5" ht="16.5">
      <c r="A48788" s="122"/>
      <c r="B48788" s="122"/>
      <c r="E48788" s="122"/>
    </row>
    <row r="48789" spans="1:5" ht="16.5">
      <c r="A48789" s="122"/>
      <c r="B48789" s="122"/>
      <c r="E48789" s="122"/>
    </row>
    <row r="48790" spans="1:5" ht="16.5">
      <c r="A48790" s="122"/>
      <c r="B48790" s="122"/>
      <c r="E48790" s="122"/>
    </row>
    <row r="48791" spans="1:5" ht="16.5">
      <c r="A48791" s="122"/>
      <c r="B48791" s="122"/>
      <c r="E48791" s="122"/>
    </row>
    <row r="48792" spans="1:5" ht="16.5">
      <c r="A48792" s="122"/>
      <c r="B48792" s="122"/>
      <c r="E48792" s="122"/>
    </row>
    <row r="48793" spans="1:5" ht="16.5">
      <c r="A48793" s="122"/>
      <c r="B48793" s="122"/>
      <c r="E48793" s="122"/>
    </row>
    <row r="48794" spans="1:5" ht="16.5">
      <c r="A48794" s="122"/>
      <c r="B48794" s="122"/>
      <c r="E48794" s="122"/>
    </row>
    <row r="48795" spans="1:5" ht="16.5">
      <c r="A48795" s="122"/>
      <c r="B48795" s="122"/>
      <c r="E48795" s="122"/>
    </row>
    <row r="48796" spans="1:5" ht="16.5">
      <c r="A48796" s="122"/>
      <c r="B48796" s="122"/>
      <c r="E48796" s="122"/>
    </row>
    <row r="48797" spans="1:5" ht="16.5">
      <c r="A48797" s="122"/>
      <c r="B48797" s="122"/>
      <c r="E48797" s="122"/>
    </row>
    <row r="48798" spans="1:5" ht="16.5">
      <c r="A48798" s="122"/>
      <c r="B48798" s="122"/>
      <c r="E48798" s="122"/>
    </row>
    <row r="48799" spans="1:5" ht="16.5">
      <c r="A48799" s="122"/>
      <c r="B48799" s="122"/>
      <c r="E48799" s="122"/>
    </row>
    <row r="48800" spans="1:5" ht="16.5">
      <c r="A48800" s="122"/>
      <c r="B48800" s="122"/>
      <c r="E48800" s="122"/>
    </row>
    <row r="48801" spans="1:5" ht="16.5">
      <c r="A48801" s="122"/>
      <c r="B48801" s="122"/>
      <c r="E48801" s="122"/>
    </row>
    <row r="48802" spans="1:5" ht="16.5">
      <c r="A48802" s="122"/>
      <c r="B48802" s="122"/>
      <c r="E48802" s="122"/>
    </row>
    <row r="48803" spans="1:5" ht="16.5">
      <c r="A48803" s="122"/>
      <c r="B48803" s="122"/>
      <c r="E48803" s="122"/>
    </row>
    <row r="48804" spans="1:5" ht="16.5">
      <c r="A48804" s="122"/>
      <c r="B48804" s="122"/>
      <c r="E48804" s="122"/>
    </row>
    <row r="48805" spans="1:5" ht="16.5">
      <c r="A48805" s="122"/>
      <c r="B48805" s="122"/>
      <c r="E48805" s="122"/>
    </row>
    <row r="48806" spans="1:5" ht="16.5">
      <c r="A48806" s="122"/>
      <c r="B48806" s="122"/>
      <c r="E48806" s="122"/>
    </row>
    <row r="48807" spans="1:5" ht="16.5">
      <c r="A48807" s="122"/>
      <c r="B48807" s="122"/>
      <c r="E48807" s="122"/>
    </row>
    <row r="48808" spans="1:5" ht="16.5">
      <c r="A48808" s="122"/>
      <c r="B48808" s="122"/>
      <c r="E48808" s="122"/>
    </row>
    <row r="48809" spans="1:5" ht="16.5">
      <c r="A48809" s="122"/>
      <c r="B48809" s="122"/>
      <c r="E48809" s="122"/>
    </row>
    <row r="48810" spans="1:5" ht="16.5">
      <c r="A48810" s="122"/>
      <c r="B48810" s="122"/>
      <c r="E48810" s="122"/>
    </row>
    <row r="48811" spans="1:5" ht="16.5">
      <c r="A48811" s="122"/>
      <c r="B48811" s="122"/>
      <c r="E48811" s="122"/>
    </row>
    <row r="48812" spans="1:5" ht="16.5">
      <c r="A48812" s="122"/>
      <c r="B48812" s="122"/>
      <c r="E48812" s="122"/>
    </row>
    <row r="48813" spans="1:5" ht="16.5">
      <c r="A48813" s="122"/>
      <c r="B48813" s="122"/>
      <c r="E48813" s="122"/>
    </row>
    <row r="48814" spans="1:5" ht="16.5">
      <c r="A48814" s="122"/>
      <c r="B48814" s="122"/>
      <c r="E48814" s="122"/>
    </row>
    <row r="48815" spans="1:5" ht="16.5">
      <c r="A48815" s="122"/>
      <c r="B48815" s="122"/>
      <c r="E48815" s="122"/>
    </row>
    <row r="48816" spans="1:5" ht="16.5">
      <c r="A48816" s="122"/>
      <c r="B48816" s="122"/>
      <c r="E48816" s="122"/>
    </row>
    <row r="48817" spans="1:5" ht="16.5">
      <c r="A48817" s="122"/>
      <c r="B48817" s="122"/>
      <c r="E48817" s="122"/>
    </row>
    <row r="48818" spans="1:5" ht="16.5">
      <c r="A48818" s="122"/>
      <c r="B48818" s="122"/>
      <c r="E48818" s="122"/>
    </row>
    <row r="48819" spans="1:5" ht="16.5">
      <c r="A48819" s="122"/>
      <c r="B48819" s="122"/>
      <c r="E48819" s="122"/>
    </row>
    <row r="48820" spans="1:5" ht="16.5">
      <c r="A48820" s="122"/>
      <c r="B48820" s="122"/>
      <c r="E48820" s="122"/>
    </row>
    <row r="48821" spans="1:5" ht="16.5">
      <c r="A48821" s="122"/>
      <c r="B48821" s="122"/>
      <c r="E48821" s="122"/>
    </row>
    <row r="48822" spans="1:5" ht="16.5">
      <c r="A48822" s="122"/>
      <c r="B48822" s="122"/>
      <c r="E48822" s="122"/>
    </row>
    <row r="48823" spans="1:5" ht="16.5">
      <c r="A48823" s="122"/>
      <c r="B48823" s="122"/>
      <c r="E48823" s="122"/>
    </row>
    <row r="48824" spans="1:5" ht="16.5">
      <c r="A48824" s="122"/>
      <c r="B48824" s="122"/>
      <c r="E48824" s="122"/>
    </row>
    <row r="48825" spans="1:5" ht="16.5">
      <c r="A48825" s="122"/>
      <c r="B48825" s="122"/>
      <c r="E48825" s="122"/>
    </row>
    <row r="48826" spans="1:5" ht="16.5">
      <c r="A48826" s="122"/>
      <c r="B48826" s="122"/>
      <c r="E48826" s="122"/>
    </row>
    <row r="48827" spans="1:5" ht="16.5">
      <c r="A48827" s="122"/>
      <c r="B48827" s="122"/>
      <c r="E48827" s="122"/>
    </row>
    <row r="48828" spans="1:5" ht="16.5">
      <c r="A48828" s="122"/>
      <c r="B48828" s="122"/>
      <c r="E48828" s="122"/>
    </row>
    <row r="48829" spans="1:5" ht="16.5">
      <c r="A48829" s="122"/>
      <c r="B48829" s="122"/>
      <c r="E48829" s="122"/>
    </row>
    <row r="48830" spans="1:5" ht="16.5">
      <c r="A48830" s="122"/>
      <c r="B48830" s="122"/>
      <c r="E48830" s="122"/>
    </row>
    <row r="48831" spans="1:5" ht="16.5">
      <c r="A48831" s="122"/>
      <c r="B48831" s="122"/>
      <c r="E48831" s="122"/>
    </row>
    <row r="48832" spans="1:5" ht="16.5">
      <c r="A48832" s="122"/>
      <c r="B48832" s="122"/>
      <c r="E48832" s="122"/>
    </row>
    <row r="48833" spans="1:5" ht="16.5">
      <c r="A48833" s="122"/>
      <c r="B48833" s="122"/>
      <c r="E48833" s="122"/>
    </row>
    <row r="48834" spans="1:5" ht="16.5">
      <c r="A48834" s="122"/>
      <c r="B48834" s="122"/>
      <c r="E48834" s="122"/>
    </row>
    <row r="48835" spans="1:5" ht="16.5">
      <c r="A48835" s="122"/>
      <c r="B48835" s="122"/>
      <c r="E48835" s="122"/>
    </row>
    <row r="48836" spans="1:5" ht="16.5">
      <c r="A48836" s="122"/>
      <c r="B48836" s="122"/>
      <c r="E48836" s="122"/>
    </row>
    <row r="48837" spans="1:5" ht="16.5">
      <c r="A48837" s="122"/>
      <c r="B48837" s="122"/>
      <c r="E48837" s="122"/>
    </row>
    <row r="48838" spans="1:5" ht="16.5">
      <c r="A48838" s="122"/>
      <c r="B48838" s="122"/>
      <c r="E48838" s="122"/>
    </row>
    <row r="48839" spans="1:5" ht="16.5">
      <c r="A48839" s="122"/>
      <c r="B48839" s="122"/>
      <c r="E48839" s="122"/>
    </row>
    <row r="48840" spans="1:5" ht="16.5">
      <c r="A48840" s="122"/>
      <c r="B48840" s="122"/>
      <c r="E48840" s="122"/>
    </row>
    <row r="48841" spans="1:5" ht="16.5">
      <c r="A48841" s="122"/>
      <c r="B48841" s="122"/>
      <c r="E48841" s="122"/>
    </row>
    <row r="48842" spans="1:5" ht="16.5">
      <c r="A48842" s="122"/>
      <c r="B48842" s="122"/>
      <c r="E48842" s="122"/>
    </row>
    <row r="48843" spans="1:5" ht="16.5">
      <c r="A48843" s="122"/>
      <c r="B48843" s="122"/>
      <c r="E48843" s="122"/>
    </row>
    <row r="48844" spans="1:5" ht="16.5">
      <c r="A48844" s="122"/>
      <c r="B48844" s="122"/>
      <c r="E48844" s="122"/>
    </row>
    <row r="48845" spans="1:5" ht="16.5">
      <c r="A48845" s="122"/>
      <c r="B48845" s="122"/>
      <c r="E48845" s="122"/>
    </row>
    <row r="48846" spans="1:5" ht="16.5">
      <c r="A48846" s="122"/>
      <c r="B48846" s="122"/>
      <c r="E48846" s="122"/>
    </row>
    <row r="48847" spans="1:5" ht="16.5">
      <c r="A48847" s="122"/>
      <c r="B48847" s="122"/>
      <c r="E48847" s="122"/>
    </row>
    <row r="48848" spans="1:5" ht="16.5">
      <c r="A48848" s="122"/>
      <c r="B48848" s="122"/>
      <c r="E48848" s="122"/>
    </row>
    <row r="48849" spans="1:5" ht="16.5">
      <c r="A48849" s="122"/>
      <c r="B48849" s="122"/>
      <c r="E48849" s="122"/>
    </row>
    <row r="48850" spans="1:5" ht="16.5">
      <c r="A48850" s="122"/>
      <c r="B48850" s="122"/>
      <c r="E48850" s="122"/>
    </row>
    <row r="48851" spans="1:5" ht="16.5">
      <c r="A48851" s="122"/>
      <c r="B48851" s="122"/>
      <c r="E48851" s="122"/>
    </row>
    <row r="48852" spans="1:5" ht="16.5">
      <c r="A48852" s="122"/>
      <c r="B48852" s="122"/>
      <c r="E48852" s="122"/>
    </row>
    <row r="48853" spans="1:5" ht="16.5">
      <c r="A48853" s="122"/>
      <c r="B48853" s="122"/>
      <c r="E48853" s="122"/>
    </row>
    <row r="48854" spans="1:5" ht="16.5">
      <c r="A48854" s="122"/>
      <c r="B48854" s="122"/>
      <c r="E48854" s="122"/>
    </row>
    <row r="48855" spans="1:5" ht="16.5">
      <c r="A48855" s="122"/>
      <c r="B48855" s="122"/>
      <c r="E48855" s="122"/>
    </row>
    <row r="48856" spans="1:5" ht="16.5">
      <c r="A48856" s="122"/>
      <c r="B48856" s="122"/>
      <c r="E48856" s="122"/>
    </row>
    <row r="48857" spans="1:5" ht="16.5">
      <c r="A48857" s="122"/>
      <c r="B48857" s="122"/>
      <c r="E48857" s="122"/>
    </row>
    <row r="48858" spans="1:5" ht="16.5">
      <c r="A48858" s="122"/>
      <c r="B48858" s="122"/>
      <c r="E48858" s="122"/>
    </row>
    <row r="48859" spans="1:5" ht="16.5">
      <c r="A48859" s="122"/>
      <c r="B48859" s="122"/>
      <c r="E48859" s="122"/>
    </row>
    <row r="48860" spans="1:5" ht="16.5">
      <c r="A48860" s="122"/>
      <c r="B48860" s="122"/>
      <c r="E48860" s="122"/>
    </row>
    <row r="48861" spans="1:5" ht="16.5">
      <c r="A48861" s="122"/>
      <c r="B48861" s="122"/>
      <c r="E48861" s="122"/>
    </row>
    <row r="48862" spans="1:5" ht="16.5">
      <c r="A48862" s="122"/>
      <c r="B48862" s="122"/>
      <c r="E48862" s="122"/>
    </row>
    <row r="48863" spans="1:5" ht="16.5">
      <c r="A48863" s="122"/>
      <c r="B48863" s="122"/>
      <c r="E48863" s="122"/>
    </row>
    <row r="48864" spans="1:5" ht="16.5">
      <c r="A48864" s="122"/>
      <c r="B48864" s="122"/>
      <c r="E48864" s="122"/>
    </row>
    <row r="48865" spans="1:5" ht="16.5">
      <c r="A48865" s="122"/>
      <c r="B48865" s="122"/>
      <c r="E48865" s="122"/>
    </row>
    <row r="48866" spans="1:5" ht="16.5">
      <c r="A48866" s="122"/>
      <c r="B48866" s="122"/>
      <c r="E48866" s="122"/>
    </row>
    <row r="48867" spans="1:5" ht="16.5">
      <c r="A48867" s="122"/>
      <c r="B48867" s="122"/>
      <c r="E48867" s="122"/>
    </row>
    <row r="48868" spans="1:5" ht="16.5">
      <c r="A48868" s="122"/>
      <c r="B48868" s="122"/>
      <c r="E48868" s="122"/>
    </row>
    <row r="48869" spans="1:5" ht="16.5">
      <c r="A48869" s="122"/>
      <c r="B48869" s="122"/>
      <c r="E48869" s="122"/>
    </row>
    <row r="48870" spans="1:5" ht="16.5">
      <c r="A48870" s="122"/>
      <c r="B48870" s="122"/>
      <c r="E48870" s="122"/>
    </row>
    <row r="48871" spans="1:5" ht="16.5">
      <c r="A48871" s="122"/>
      <c r="B48871" s="122"/>
      <c r="E48871" s="122"/>
    </row>
    <row r="48872" spans="1:5" ht="16.5">
      <c r="A48872" s="122"/>
      <c r="B48872" s="122"/>
      <c r="E48872" s="122"/>
    </row>
    <row r="48873" spans="1:5" ht="16.5">
      <c r="A48873" s="122"/>
      <c r="B48873" s="122"/>
      <c r="E48873" s="122"/>
    </row>
    <row r="48874" spans="1:5" ht="16.5">
      <c r="A48874" s="122"/>
      <c r="B48874" s="122"/>
      <c r="E48874" s="122"/>
    </row>
    <row r="48875" spans="1:5" ht="16.5">
      <c r="A48875" s="122"/>
      <c r="B48875" s="122"/>
      <c r="E48875" s="122"/>
    </row>
    <row r="48876" spans="1:5" ht="16.5">
      <c r="A48876" s="122"/>
      <c r="B48876" s="122"/>
      <c r="E48876" s="122"/>
    </row>
    <row r="48877" spans="1:5" ht="16.5">
      <c r="A48877" s="122"/>
      <c r="B48877" s="122"/>
      <c r="E48877" s="122"/>
    </row>
    <row r="48878" spans="1:5" ht="16.5">
      <c r="A48878" s="122"/>
      <c r="B48878" s="122"/>
      <c r="E48878" s="122"/>
    </row>
    <row r="48879" spans="1:5" ht="16.5">
      <c r="A48879" s="122"/>
      <c r="B48879" s="122"/>
      <c r="E48879" s="122"/>
    </row>
    <row r="48880" spans="1:5" ht="16.5">
      <c r="A48880" s="122"/>
      <c r="B48880" s="122"/>
      <c r="E48880" s="122"/>
    </row>
    <row r="48881" spans="1:5" ht="16.5">
      <c r="A48881" s="122"/>
      <c r="B48881" s="122"/>
      <c r="E48881" s="122"/>
    </row>
    <row r="48882" spans="1:5" ht="16.5">
      <c r="A48882" s="122"/>
      <c r="B48882" s="122"/>
      <c r="E48882" s="122"/>
    </row>
    <row r="48883" spans="1:5" ht="16.5">
      <c r="A48883" s="122"/>
      <c r="B48883" s="122"/>
      <c r="E48883" s="122"/>
    </row>
    <row r="48884" spans="1:5" ht="16.5">
      <c r="A48884" s="122"/>
      <c r="B48884" s="122"/>
      <c r="E48884" s="122"/>
    </row>
    <row r="48885" spans="1:5" ht="16.5">
      <c r="A48885" s="122"/>
      <c r="B48885" s="122"/>
      <c r="E48885" s="122"/>
    </row>
    <row r="48886" spans="1:5" ht="16.5">
      <c r="A48886" s="122"/>
      <c r="B48886" s="122"/>
      <c r="E48886" s="122"/>
    </row>
    <row r="48887" spans="1:5" ht="16.5">
      <c r="A48887" s="122"/>
      <c r="B48887" s="122"/>
      <c r="E48887" s="122"/>
    </row>
    <row r="48888" spans="1:5" ht="16.5">
      <c r="A48888" s="122"/>
      <c r="B48888" s="122"/>
      <c r="E48888" s="122"/>
    </row>
    <row r="48889" spans="1:5" ht="16.5">
      <c r="A48889" s="122"/>
      <c r="B48889" s="122"/>
      <c r="E48889" s="122"/>
    </row>
    <row r="48890" spans="1:5" ht="16.5">
      <c r="A48890" s="122"/>
      <c r="B48890" s="122"/>
      <c r="E48890" s="122"/>
    </row>
    <row r="48891" spans="1:5" ht="16.5">
      <c r="A48891" s="122"/>
      <c r="B48891" s="122"/>
      <c r="E48891" s="122"/>
    </row>
    <row r="48892" spans="1:5" ht="16.5">
      <c r="A48892" s="122"/>
      <c r="B48892" s="122"/>
      <c r="E48892" s="122"/>
    </row>
    <row r="48893" spans="1:5" ht="16.5">
      <c r="A48893" s="122"/>
      <c r="B48893" s="122"/>
      <c r="E48893" s="122"/>
    </row>
    <row r="48894" spans="1:5" ht="16.5">
      <c r="A48894" s="122"/>
      <c r="B48894" s="122"/>
      <c r="E48894" s="122"/>
    </row>
    <row r="48895" spans="1:5" ht="16.5">
      <c r="A48895" s="122"/>
      <c r="B48895" s="122"/>
      <c r="E48895" s="122"/>
    </row>
    <row r="48896" spans="1:5" ht="16.5">
      <c r="A48896" s="122"/>
      <c r="B48896" s="122"/>
      <c r="E48896" s="122"/>
    </row>
    <row r="48897" spans="1:5" ht="16.5">
      <c r="A48897" s="122"/>
      <c r="B48897" s="122"/>
      <c r="E48897" s="122"/>
    </row>
    <row r="48898" spans="1:5" ht="16.5">
      <c r="A48898" s="122"/>
      <c r="B48898" s="122"/>
      <c r="E48898" s="122"/>
    </row>
    <row r="48899" spans="1:5" ht="16.5">
      <c r="A48899" s="122"/>
      <c r="B48899" s="122"/>
      <c r="E48899" s="122"/>
    </row>
    <row r="48900" spans="1:5" ht="16.5">
      <c r="A48900" s="122"/>
      <c r="B48900" s="122"/>
      <c r="E48900" s="122"/>
    </row>
    <row r="48901" spans="1:5" ht="16.5">
      <c r="A48901" s="122"/>
      <c r="B48901" s="122"/>
      <c r="E48901" s="122"/>
    </row>
    <row r="48902" spans="1:5" ht="16.5">
      <c r="A48902" s="122"/>
      <c r="B48902" s="122"/>
      <c r="E48902" s="122"/>
    </row>
    <row r="48903" spans="1:5" ht="16.5">
      <c r="A48903" s="122"/>
      <c r="B48903" s="122"/>
      <c r="E48903" s="122"/>
    </row>
    <row r="48904" spans="1:5" ht="16.5">
      <c r="A48904" s="122"/>
      <c r="B48904" s="122"/>
      <c r="E48904" s="122"/>
    </row>
    <row r="48905" spans="1:5" ht="16.5">
      <c r="A48905" s="122"/>
      <c r="B48905" s="122"/>
      <c r="E48905" s="122"/>
    </row>
    <row r="48906" spans="1:5" ht="16.5">
      <c r="A48906" s="122"/>
      <c r="B48906" s="122"/>
      <c r="E48906" s="122"/>
    </row>
    <row r="48907" spans="1:5" ht="16.5">
      <c r="A48907" s="122"/>
      <c r="B48907" s="122"/>
      <c r="E48907" s="122"/>
    </row>
    <row r="48908" spans="1:5" ht="16.5">
      <c r="A48908" s="122"/>
      <c r="B48908" s="122"/>
      <c r="E48908" s="122"/>
    </row>
    <row r="48909" spans="1:5" ht="16.5">
      <c r="A48909" s="122"/>
      <c r="B48909" s="122"/>
      <c r="E48909" s="122"/>
    </row>
    <row r="48910" spans="1:5" ht="16.5">
      <c r="A48910" s="122"/>
      <c r="B48910" s="122"/>
      <c r="E48910" s="122"/>
    </row>
    <row r="48911" spans="1:5" ht="16.5">
      <c r="A48911" s="122"/>
      <c r="B48911" s="122"/>
      <c r="E48911" s="122"/>
    </row>
    <row r="48912" spans="1:5" ht="16.5">
      <c r="A48912" s="122"/>
      <c r="B48912" s="122"/>
      <c r="E48912" s="122"/>
    </row>
    <row r="48913" spans="1:5" ht="16.5">
      <c r="A48913" s="122"/>
      <c r="B48913" s="122"/>
      <c r="E48913" s="122"/>
    </row>
    <row r="48914" spans="1:5" ht="16.5">
      <c r="A48914" s="122"/>
      <c r="B48914" s="122"/>
      <c r="E48914" s="122"/>
    </row>
    <row r="48915" spans="1:5" ht="16.5">
      <c r="A48915" s="122"/>
      <c r="B48915" s="122"/>
      <c r="E48915" s="122"/>
    </row>
    <row r="48916" spans="1:5" ht="16.5">
      <c r="A48916" s="122"/>
      <c r="B48916" s="122"/>
      <c r="E48916" s="122"/>
    </row>
    <row r="48917" spans="1:5" ht="16.5">
      <c r="A48917" s="122"/>
      <c r="B48917" s="122"/>
      <c r="E48917" s="122"/>
    </row>
    <row r="48918" spans="1:5" ht="16.5">
      <c r="A48918" s="122"/>
      <c r="B48918" s="122"/>
      <c r="E48918" s="122"/>
    </row>
    <row r="48919" spans="1:5" ht="16.5">
      <c r="A48919" s="122"/>
      <c r="B48919" s="122"/>
      <c r="E48919" s="122"/>
    </row>
    <row r="48920" spans="1:5" ht="16.5">
      <c r="A48920" s="122"/>
      <c r="B48920" s="122"/>
      <c r="E48920" s="122"/>
    </row>
    <row r="48921" spans="1:5" ht="16.5">
      <c r="A48921" s="122"/>
      <c r="B48921" s="122"/>
      <c r="E48921" s="122"/>
    </row>
    <row r="48922" spans="1:5" ht="16.5">
      <c r="A48922" s="122"/>
      <c r="B48922" s="122"/>
      <c r="E48922" s="122"/>
    </row>
    <row r="48923" spans="1:5" ht="16.5">
      <c r="A48923" s="122"/>
      <c r="B48923" s="122"/>
      <c r="E48923" s="122"/>
    </row>
    <row r="48924" spans="1:5" ht="16.5">
      <c r="A48924" s="122"/>
      <c r="B48924" s="122"/>
      <c r="E48924" s="122"/>
    </row>
    <row r="48925" spans="1:5" ht="16.5">
      <c r="A48925" s="122"/>
      <c r="B48925" s="122"/>
      <c r="E48925" s="122"/>
    </row>
    <row r="48926" spans="1:5" ht="16.5">
      <c r="A48926" s="122"/>
      <c r="B48926" s="122"/>
      <c r="E48926" s="122"/>
    </row>
    <row r="48927" spans="1:5" ht="16.5">
      <c r="A48927" s="122"/>
      <c r="B48927" s="122"/>
      <c r="E48927" s="122"/>
    </row>
    <row r="48928" spans="1:5" ht="16.5">
      <c r="A48928" s="122"/>
      <c r="B48928" s="122"/>
      <c r="E48928" s="122"/>
    </row>
    <row r="48929" spans="1:5" ht="16.5">
      <c r="A48929" s="122"/>
      <c r="B48929" s="122"/>
      <c r="E48929" s="122"/>
    </row>
    <row r="48930" spans="1:5" ht="16.5">
      <c r="A48930" s="122"/>
      <c r="B48930" s="122"/>
      <c r="E48930" s="122"/>
    </row>
    <row r="48931" spans="1:5" ht="16.5">
      <c r="A48931" s="122"/>
      <c r="B48931" s="122"/>
      <c r="E48931" s="122"/>
    </row>
    <row r="48932" spans="1:5" ht="16.5">
      <c r="A48932" s="122"/>
      <c r="B48932" s="122"/>
      <c r="E48932" s="122"/>
    </row>
    <row r="48933" spans="1:5" ht="16.5">
      <c r="A48933" s="122"/>
      <c r="B48933" s="122"/>
      <c r="E48933" s="122"/>
    </row>
    <row r="48934" spans="1:5" ht="16.5">
      <c r="A48934" s="122"/>
      <c r="B48934" s="122"/>
      <c r="E48934" s="122"/>
    </row>
    <row r="48935" spans="1:5" ht="16.5">
      <c r="A48935" s="122"/>
      <c r="B48935" s="122"/>
      <c r="E48935" s="122"/>
    </row>
    <row r="48936" spans="1:5" ht="16.5">
      <c r="A48936" s="122"/>
      <c r="B48936" s="122"/>
      <c r="E48936" s="122"/>
    </row>
    <row r="48937" spans="1:5" ht="16.5">
      <c r="A48937" s="122"/>
      <c r="B48937" s="122"/>
      <c r="E48937" s="122"/>
    </row>
    <row r="48938" spans="1:5" ht="16.5">
      <c r="A48938" s="122"/>
      <c r="B48938" s="122"/>
      <c r="E48938" s="122"/>
    </row>
    <row r="48939" spans="1:5" ht="16.5">
      <c r="A48939" s="122"/>
      <c r="B48939" s="122"/>
      <c r="E48939" s="122"/>
    </row>
    <row r="48940" spans="1:5" ht="16.5">
      <c r="A48940" s="122"/>
      <c r="B48940" s="122"/>
      <c r="E48940" s="122"/>
    </row>
    <row r="48941" spans="1:5" ht="16.5">
      <c r="A48941" s="122"/>
      <c r="B48941" s="122"/>
      <c r="E48941" s="122"/>
    </row>
    <row r="48942" spans="1:5" ht="16.5">
      <c r="A48942" s="122"/>
      <c r="B48942" s="122"/>
      <c r="E48942" s="122"/>
    </row>
    <row r="48943" spans="1:5" ht="16.5">
      <c r="A48943" s="122"/>
      <c r="B48943" s="122"/>
      <c r="E48943" s="122"/>
    </row>
    <row r="48944" spans="1:5" ht="16.5">
      <c r="A48944" s="122"/>
      <c r="B48944" s="122"/>
      <c r="E48944" s="122"/>
    </row>
    <row r="48945" spans="1:5" ht="16.5">
      <c r="A48945" s="122"/>
      <c r="B48945" s="122"/>
      <c r="E48945" s="122"/>
    </row>
    <row r="48946" spans="1:5" ht="16.5">
      <c r="A48946" s="122"/>
      <c r="B48946" s="122"/>
      <c r="E48946" s="122"/>
    </row>
    <row r="48947" spans="1:5" ht="16.5">
      <c r="A48947" s="122"/>
      <c r="B48947" s="122"/>
      <c r="E48947" s="122"/>
    </row>
    <row r="48948" spans="1:5" ht="16.5">
      <c r="A48948" s="122"/>
      <c r="B48948" s="122"/>
      <c r="E48948" s="122"/>
    </row>
    <row r="48949" spans="1:5" ht="16.5">
      <c r="A48949" s="122"/>
      <c r="B48949" s="122"/>
      <c r="E48949" s="122"/>
    </row>
    <row r="48950" spans="1:5" ht="16.5">
      <c r="A48950" s="122"/>
      <c r="B48950" s="122"/>
      <c r="E48950" s="122"/>
    </row>
    <row r="48951" spans="1:5" ht="16.5">
      <c r="A48951" s="122"/>
      <c r="B48951" s="122"/>
      <c r="E48951" s="122"/>
    </row>
    <row r="48952" spans="1:5" ht="16.5">
      <c r="A48952" s="122"/>
      <c r="B48952" s="122"/>
      <c r="E48952" s="122"/>
    </row>
    <row r="48953" spans="1:5" ht="16.5">
      <c r="A48953" s="122"/>
      <c r="B48953" s="122"/>
      <c r="E48953" s="122"/>
    </row>
    <row r="48954" spans="1:5" ht="16.5">
      <c r="A48954" s="122"/>
      <c r="B48954" s="122"/>
      <c r="E48954" s="122"/>
    </row>
    <row r="48955" spans="1:5" ht="16.5">
      <c r="A48955" s="122"/>
      <c r="B48955" s="122"/>
      <c r="E48955" s="122"/>
    </row>
    <row r="48956" spans="1:5" ht="16.5">
      <c r="A48956" s="122"/>
      <c r="B48956" s="122"/>
      <c r="E48956" s="122"/>
    </row>
    <row r="48957" spans="1:5" ht="16.5">
      <c r="A48957" s="122"/>
      <c r="B48957" s="122"/>
      <c r="E48957" s="122"/>
    </row>
    <row r="48958" spans="1:5" ht="16.5">
      <c r="A48958" s="122"/>
      <c r="B48958" s="122"/>
      <c r="E48958" s="122"/>
    </row>
    <row r="48959" spans="1:5" ht="16.5">
      <c r="A48959" s="122"/>
      <c r="B48959" s="122"/>
      <c r="E48959" s="122"/>
    </row>
    <row r="48960" spans="1:5" ht="16.5">
      <c r="A48960" s="122"/>
      <c r="B48960" s="122"/>
      <c r="E48960" s="122"/>
    </row>
    <row r="48961" spans="1:5" ht="16.5">
      <c r="A48961" s="122"/>
      <c r="B48961" s="122"/>
      <c r="E48961" s="122"/>
    </row>
    <row r="48962" spans="1:5" ht="16.5">
      <c r="A48962" s="122"/>
      <c r="B48962" s="122"/>
      <c r="E48962" s="122"/>
    </row>
    <row r="48963" spans="1:5" ht="16.5">
      <c r="A48963" s="122"/>
      <c r="B48963" s="122"/>
      <c r="E48963" s="122"/>
    </row>
    <row r="48964" spans="1:5" ht="16.5">
      <c r="A48964" s="122"/>
      <c r="B48964" s="122"/>
      <c r="E48964" s="122"/>
    </row>
    <row r="48965" spans="1:5" ht="16.5">
      <c r="A48965" s="122"/>
      <c r="B48965" s="122"/>
      <c r="E48965" s="122"/>
    </row>
    <row r="48966" spans="1:5" ht="16.5">
      <c r="A48966" s="122"/>
      <c r="B48966" s="122"/>
      <c r="E48966" s="122"/>
    </row>
    <row r="48967" spans="1:5" ht="16.5">
      <c r="A48967" s="122"/>
      <c r="B48967" s="122"/>
      <c r="E48967" s="122"/>
    </row>
    <row r="48968" spans="1:5" ht="16.5">
      <c r="A48968" s="122"/>
      <c r="B48968" s="122"/>
      <c r="E48968" s="122"/>
    </row>
    <row r="48969" spans="1:5" ht="16.5">
      <c r="A48969" s="122"/>
      <c r="B48969" s="122"/>
      <c r="E48969" s="122"/>
    </row>
    <row r="48970" spans="1:5" ht="16.5">
      <c r="A48970" s="122"/>
      <c r="B48970" s="122"/>
      <c r="E48970" s="122"/>
    </row>
    <row r="48971" spans="1:5" ht="16.5">
      <c r="A48971" s="122"/>
      <c r="B48971" s="122"/>
      <c r="E48971" s="122"/>
    </row>
    <row r="48972" spans="1:5" ht="16.5">
      <c r="A48972" s="122"/>
      <c r="B48972" s="122"/>
      <c r="E48972" s="122"/>
    </row>
    <row r="48973" spans="1:5" ht="16.5">
      <c r="A48973" s="122"/>
      <c r="B48973" s="122"/>
      <c r="E48973" s="122"/>
    </row>
    <row r="48974" spans="1:5" ht="16.5">
      <c r="A48974" s="122"/>
      <c r="B48974" s="122"/>
      <c r="E48974" s="122"/>
    </row>
    <row r="48975" spans="1:5" ht="16.5">
      <c r="A48975" s="122"/>
      <c r="B48975" s="122"/>
      <c r="E48975" s="122"/>
    </row>
    <row r="48976" spans="1:5" ht="16.5">
      <c r="A48976" s="122"/>
      <c r="B48976" s="122"/>
      <c r="E48976" s="122"/>
    </row>
    <row r="48977" spans="1:5" ht="16.5">
      <c r="A48977" s="122"/>
      <c r="B48977" s="122"/>
      <c r="E48977" s="122"/>
    </row>
    <row r="48978" spans="1:5" ht="16.5">
      <c r="A48978" s="122"/>
      <c r="B48978" s="122"/>
      <c r="E48978" s="122"/>
    </row>
    <row r="48979" spans="1:5" ht="16.5">
      <c r="A48979" s="122"/>
      <c r="B48979" s="122"/>
      <c r="E48979" s="122"/>
    </row>
    <row r="48980" spans="1:5" ht="16.5">
      <c r="A48980" s="122"/>
      <c r="B48980" s="122"/>
      <c r="E48980" s="122"/>
    </row>
    <row r="48981" spans="1:5" ht="16.5">
      <c r="A48981" s="122"/>
      <c r="B48981" s="122"/>
      <c r="E48981" s="122"/>
    </row>
    <row r="48982" spans="1:5" ht="16.5">
      <c r="A48982" s="122"/>
      <c r="B48982" s="122"/>
      <c r="E48982" s="122"/>
    </row>
    <row r="48983" spans="1:5" ht="16.5">
      <c r="A48983" s="122"/>
      <c r="B48983" s="122"/>
      <c r="E48983" s="122"/>
    </row>
    <row r="48984" spans="1:5" ht="16.5">
      <c r="A48984" s="122"/>
      <c r="B48984" s="122"/>
      <c r="E48984" s="122"/>
    </row>
    <row r="48985" spans="1:5" ht="16.5">
      <c r="A48985" s="122"/>
      <c r="B48985" s="122"/>
      <c r="E48985" s="122"/>
    </row>
    <row r="48986" spans="1:5" ht="16.5">
      <c r="A48986" s="122"/>
      <c r="B48986" s="122"/>
      <c r="E48986" s="122"/>
    </row>
    <row r="48987" spans="1:5" ht="16.5">
      <c r="A48987" s="122"/>
      <c r="B48987" s="122"/>
      <c r="E48987" s="122"/>
    </row>
    <row r="48988" spans="1:5" ht="16.5">
      <c r="A48988" s="122"/>
      <c r="B48988" s="122"/>
      <c r="E48988" s="122"/>
    </row>
    <row r="48989" spans="1:5" ht="16.5">
      <c r="A48989" s="122"/>
      <c r="B48989" s="122"/>
      <c r="E48989" s="122"/>
    </row>
    <row r="48990" spans="1:5" ht="16.5">
      <c r="A48990" s="122"/>
      <c r="B48990" s="122"/>
      <c r="E48990" s="122"/>
    </row>
    <row r="48991" spans="1:5" ht="16.5">
      <c r="A48991" s="122"/>
      <c r="B48991" s="122"/>
      <c r="E48991" s="122"/>
    </row>
    <row r="48992" spans="1:5" ht="16.5">
      <c r="A48992" s="122"/>
      <c r="B48992" s="122"/>
      <c r="E48992" s="122"/>
    </row>
    <row r="48993" spans="1:5" ht="16.5">
      <c r="A48993" s="122"/>
      <c r="B48993" s="122"/>
      <c r="E48993" s="122"/>
    </row>
    <row r="48994" spans="1:5" ht="16.5">
      <c r="A48994" s="122"/>
      <c r="B48994" s="122"/>
      <c r="E48994" s="122"/>
    </row>
    <row r="48995" spans="1:5" ht="16.5">
      <c r="A48995" s="122"/>
      <c r="B48995" s="122"/>
      <c r="E48995" s="122"/>
    </row>
    <row r="48996" spans="1:5" ht="16.5">
      <c r="A48996" s="122"/>
      <c r="B48996" s="122"/>
      <c r="E48996" s="122"/>
    </row>
    <row r="48997" spans="1:5" ht="16.5">
      <c r="A48997" s="122"/>
      <c r="B48997" s="122"/>
      <c r="E48997" s="122"/>
    </row>
    <row r="48998" spans="1:5" ht="16.5">
      <c r="A48998" s="122"/>
      <c r="B48998" s="122"/>
      <c r="E48998" s="122"/>
    </row>
    <row r="48999" spans="1:5" ht="16.5">
      <c r="A48999" s="122"/>
      <c r="B48999" s="122"/>
      <c r="E48999" s="122"/>
    </row>
    <row r="49000" spans="1:5" ht="16.5">
      <c r="A49000" s="122"/>
      <c r="B49000" s="122"/>
      <c r="E49000" s="122"/>
    </row>
    <row r="49001" spans="1:5" ht="16.5">
      <c r="A49001" s="122"/>
      <c r="B49001" s="122"/>
      <c r="E49001" s="122"/>
    </row>
    <row r="49002" spans="1:5" ht="16.5">
      <c r="A49002" s="122"/>
      <c r="B49002" s="122"/>
      <c r="E49002" s="122"/>
    </row>
    <row r="49003" spans="1:5" ht="16.5">
      <c r="A49003" s="122"/>
      <c r="B49003" s="122"/>
      <c r="E49003" s="122"/>
    </row>
    <row r="49004" spans="1:5" ht="16.5">
      <c r="A49004" s="122"/>
      <c r="B49004" s="122"/>
      <c r="E49004" s="122"/>
    </row>
    <row r="49005" spans="1:5" ht="16.5">
      <c r="A49005" s="122"/>
      <c r="B49005" s="122"/>
      <c r="E49005" s="122"/>
    </row>
    <row r="49006" spans="1:5" ht="16.5">
      <c r="A49006" s="122"/>
      <c r="B49006" s="122"/>
      <c r="E49006" s="122"/>
    </row>
    <row r="49007" spans="1:5" ht="16.5">
      <c r="A49007" s="122"/>
      <c r="B49007" s="122"/>
      <c r="E49007" s="122"/>
    </row>
    <row r="49008" spans="1:5" ht="16.5">
      <c r="A49008" s="122"/>
      <c r="B49008" s="122"/>
      <c r="E49008" s="122"/>
    </row>
    <row r="49009" spans="1:5" ht="16.5">
      <c r="A49009" s="122"/>
      <c r="B49009" s="122"/>
      <c r="E49009" s="122"/>
    </row>
    <row r="49010" spans="1:5" ht="16.5">
      <c r="A49010" s="122"/>
      <c r="B49010" s="122"/>
      <c r="E49010" s="122"/>
    </row>
    <row r="49011" spans="1:5" ht="16.5">
      <c r="A49011" s="122"/>
      <c r="B49011" s="122"/>
      <c r="E49011" s="122"/>
    </row>
    <row r="49012" spans="1:5" ht="16.5">
      <c r="A49012" s="122"/>
      <c r="B49012" s="122"/>
      <c r="E49012" s="122"/>
    </row>
    <row r="49013" spans="1:5" ht="16.5">
      <c r="A49013" s="122"/>
      <c r="B49013" s="122"/>
      <c r="E49013" s="122"/>
    </row>
    <row r="49014" spans="1:5" ht="16.5">
      <c r="A49014" s="122"/>
      <c r="B49014" s="122"/>
      <c r="E49014" s="122"/>
    </row>
    <row r="49015" spans="1:5" ht="16.5">
      <c r="A49015" s="122"/>
      <c r="B49015" s="122"/>
      <c r="E49015" s="122"/>
    </row>
    <row r="49016" spans="1:5" ht="16.5">
      <c r="A49016" s="122"/>
      <c r="B49016" s="122"/>
      <c r="E49016" s="122"/>
    </row>
    <row r="49017" spans="1:5" ht="16.5">
      <c r="A49017" s="122"/>
      <c r="B49017" s="122"/>
      <c r="E49017" s="122"/>
    </row>
    <row r="49018" spans="1:5" ht="16.5">
      <c r="A49018" s="122"/>
      <c r="B49018" s="122"/>
      <c r="E49018" s="122"/>
    </row>
    <row r="49019" spans="1:5" ht="16.5">
      <c r="A49019" s="122"/>
      <c r="B49019" s="122"/>
      <c r="E49019" s="122"/>
    </row>
    <row r="49020" spans="1:5" ht="16.5">
      <c r="A49020" s="122"/>
      <c r="B49020" s="122"/>
      <c r="E49020" s="122"/>
    </row>
    <row r="49021" spans="1:5" ht="16.5">
      <c r="A49021" s="122"/>
      <c r="B49021" s="122"/>
      <c r="E49021" s="122"/>
    </row>
    <row r="49022" spans="1:5" ht="16.5">
      <c r="A49022" s="122"/>
      <c r="B49022" s="122"/>
      <c r="E49022" s="122"/>
    </row>
    <row r="49023" spans="1:5" ht="16.5">
      <c r="A49023" s="122"/>
      <c r="B49023" s="122"/>
      <c r="E49023" s="122"/>
    </row>
    <row r="49024" spans="1:5" ht="16.5">
      <c r="A49024" s="122"/>
      <c r="B49024" s="122"/>
      <c r="E49024" s="122"/>
    </row>
    <row r="49025" spans="1:5" ht="16.5">
      <c r="A49025" s="122"/>
      <c r="B49025" s="122"/>
      <c r="E49025" s="122"/>
    </row>
    <row r="49026" spans="1:5" ht="16.5">
      <c r="A49026" s="122"/>
      <c r="B49026" s="122"/>
      <c r="E49026" s="122"/>
    </row>
    <row r="49027" spans="1:5" ht="16.5">
      <c r="A49027" s="122"/>
      <c r="B49027" s="122"/>
      <c r="E49027" s="122"/>
    </row>
    <row r="49028" spans="1:5" ht="16.5">
      <c r="A49028" s="122"/>
      <c r="B49028" s="122"/>
      <c r="E49028" s="122"/>
    </row>
    <row r="49029" spans="1:5" ht="16.5">
      <c r="A49029" s="122"/>
      <c r="B49029" s="122"/>
      <c r="E49029" s="122"/>
    </row>
    <row r="49030" spans="1:5" ht="16.5">
      <c r="A49030" s="122"/>
      <c r="B49030" s="122"/>
      <c r="E49030" s="122"/>
    </row>
    <row r="49031" spans="1:5" ht="16.5">
      <c r="A49031" s="122"/>
      <c r="B49031" s="122"/>
      <c r="E49031" s="122"/>
    </row>
    <row r="49032" spans="1:5" ht="16.5">
      <c r="A49032" s="122"/>
      <c r="B49032" s="122"/>
      <c r="E49032" s="122"/>
    </row>
    <row r="49033" spans="1:5" ht="16.5">
      <c r="A49033" s="122"/>
      <c r="B49033" s="122"/>
      <c r="E49033" s="122"/>
    </row>
    <row r="49034" spans="1:5" ht="16.5">
      <c r="A49034" s="122"/>
      <c r="B49034" s="122"/>
      <c r="E49034" s="122"/>
    </row>
    <row r="49035" spans="1:5" ht="16.5">
      <c r="A49035" s="122"/>
      <c r="B49035" s="122"/>
      <c r="E49035" s="122"/>
    </row>
    <row r="49036" spans="1:5" ht="16.5">
      <c r="A49036" s="122"/>
      <c r="B49036" s="122"/>
      <c r="E49036" s="122"/>
    </row>
    <row r="49037" spans="1:5" ht="16.5">
      <c r="A49037" s="122"/>
      <c r="B49037" s="122"/>
      <c r="E49037" s="122"/>
    </row>
    <row r="49038" spans="1:5" ht="16.5">
      <c r="A49038" s="122"/>
      <c r="B49038" s="122"/>
      <c r="E49038" s="122"/>
    </row>
    <row r="49039" spans="1:5" ht="16.5">
      <c r="A49039" s="122"/>
      <c r="B49039" s="122"/>
      <c r="E49039" s="122"/>
    </row>
    <row r="49040" spans="1:5" ht="16.5">
      <c r="A49040" s="122"/>
      <c r="B49040" s="122"/>
      <c r="E49040" s="122"/>
    </row>
    <row r="49041" spans="1:5" ht="16.5">
      <c r="A49041" s="122"/>
      <c r="B49041" s="122"/>
      <c r="E49041" s="122"/>
    </row>
    <row r="49042" spans="1:5" ht="16.5">
      <c r="A49042" s="122"/>
      <c r="B49042" s="122"/>
      <c r="E49042" s="122"/>
    </row>
    <row r="49043" spans="1:5" ht="16.5">
      <c r="A49043" s="122"/>
      <c r="B49043" s="122"/>
      <c r="E49043" s="122"/>
    </row>
    <row r="49044" spans="1:5" ht="16.5">
      <c r="A49044" s="122"/>
      <c r="B49044" s="122"/>
      <c r="E49044" s="122"/>
    </row>
    <row r="49045" spans="1:5" ht="16.5">
      <c r="A49045" s="122"/>
      <c r="B49045" s="122"/>
      <c r="E49045" s="122"/>
    </row>
    <row r="49046" spans="1:5" ht="16.5">
      <c r="A49046" s="122"/>
      <c r="B49046" s="122"/>
      <c r="E49046" s="122"/>
    </row>
    <row r="49047" spans="1:5" ht="16.5">
      <c r="A49047" s="122"/>
      <c r="B49047" s="122"/>
      <c r="E49047" s="122"/>
    </row>
    <row r="49048" spans="1:5" ht="16.5">
      <c r="A49048" s="122"/>
      <c r="B49048" s="122"/>
      <c r="E49048" s="122"/>
    </row>
    <row r="49049" spans="1:5" ht="16.5">
      <c r="A49049" s="122"/>
      <c r="B49049" s="122"/>
      <c r="E49049" s="122"/>
    </row>
    <row r="49050" spans="1:5" ht="16.5">
      <c r="A49050" s="122"/>
      <c r="B49050" s="122"/>
      <c r="E49050" s="122"/>
    </row>
    <row r="49051" spans="1:5" ht="16.5">
      <c r="A49051" s="122"/>
      <c r="B49051" s="122"/>
      <c r="E49051" s="122"/>
    </row>
    <row r="49052" spans="1:5" ht="16.5">
      <c r="A49052" s="122"/>
      <c r="B49052" s="122"/>
      <c r="E49052" s="122"/>
    </row>
    <row r="49053" spans="1:5" ht="16.5">
      <c r="A49053" s="122"/>
      <c r="B49053" s="122"/>
      <c r="E49053" s="122"/>
    </row>
    <row r="49054" spans="1:5" ht="16.5">
      <c r="A49054" s="122"/>
      <c r="B49054" s="122"/>
      <c r="E49054" s="122"/>
    </row>
    <row r="49055" spans="1:5" ht="16.5">
      <c r="A49055" s="122"/>
      <c r="B49055" s="122"/>
      <c r="E49055" s="122"/>
    </row>
    <row r="49056" spans="1:5" ht="16.5">
      <c r="A49056" s="122"/>
      <c r="B49056" s="122"/>
      <c r="E49056" s="122"/>
    </row>
    <row r="49057" spans="1:5" ht="16.5">
      <c r="A49057" s="122"/>
      <c r="B49057" s="122"/>
      <c r="E49057" s="122"/>
    </row>
    <row r="49058" spans="1:5" ht="16.5">
      <c r="A49058" s="122"/>
      <c r="B49058" s="122"/>
      <c r="E49058" s="122"/>
    </row>
    <row r="49059" spans="1:5" ht="16.5">
      <c r="A49059" s="122"/>
      <c r="B49059" s="122"/>
      <c r="E49059" s="122"/>
    </row>
    <row r="49060" spans="1:5" ht="16.5">
      <c r="A49060" s="122"/>
      <c r="B49060" s="122"/>
      <c r="E49060" s="122"/>
    </row>
    <row r="49061" spans="1:5" ht="16.5">
      <c r="A49061" s="122"/>
      <c r="B49061" s="122"/>
      <c r="E49061" s="122"/>
    </row>
    <row r="49062" spans="1:5" ht="16.5">
      <c r="A49062" s="122"/>
      <c r="B49062" s="122"/>
      <c r="E49062" s="122"/>
    </row>
    <row r="49063" spans="1:5" ht="16.5">
      <c r="A49063" s="122"/>
      <c r="B49063" s="122"/>
      <c r="E49063" s="122"/>
    </row>
    <row r="49064" spans="1:5" ht="16.5">
      <c r="A49064" s="122"/>
      <c r="B49064" s="122"/>
      <c r="E49064" s="122"/>
    </row>
    <row r="49065" spans="1:5" ht="16.5">
      <c r="A49065" s="122"/>
      <c r="B49065" s="122"/>
      <c r="E49065" s="122"/>
    </row>
    <row r="49066" spans="1:5" ht="16.5">
      <c r="A49066" s="122"/>
      <c r="B49066" s="122"/>
      <c r="E49066" s="122"/>
    </row>
    <row r="49067" spans="1:5" ht="16.5">
      <c r="A49067" s="122"/>
      <c r="B49067" s="122"/>
      <c r="E49067" s="122"/>
    </row>
    <row r="49068" spans="1:5" ht="16.5">
      <c r="A49068" s="122"/>
      <c r="B49068" s="122"/>
      <c r="E49068" s="122"/>
    </row>
    <row r="49069" spans="1:5" ht="16.5">
      <c r="A49069" s="122"/>
      <c r="B49069" s="122"/>
      <c r="E49069" s="122"/>
    </row>
    <row r="49070" spans="1:5" ht="16.5">
      <c r="A49070" s="122"/>
      <c r="B49070" s="122"/>
      <c r="E49070" s="122"/>
    </row>
    <row r="49071" spans="1:5" ht="16.5">
      <c r="A49071" s="122"/>
      <c r="B49071" s="122"/>
      <c r="E49071" s="122"/>
    </row>
    <row r="49072" spans="1:5" ht="16.5">
      <c r="A49072" s="122"/>
      <c r="B49072" s="122"/>
      <c r="E49072" s="122"/>
    </row>
    <row r="49073" spans="1:5" ht="16.5">
      <c r="A49073" s="122"/>
      <c r="B49073" s="122"/>
      <c r="E49073" s="122"/>
    </row>
    <row r="49074" spans="1:5" ht="16.5">
      <c r="A49074" s="122"/>
      <c r="B49074" s="122"/>
      <c r="E49074" s="122"/>
    </row>
    <row r="49075" spans="1:5" ht="16.5">
      <c r="A49075" s="122"/>
      <c r="B49075" s="122"/>
      <c r="E49075" s="122"/>
    </row>
    <row r="49076" spans="1:5" ht="16.5">
      <c r="A49076" s="122"/>
      <c r="B49076" s="122"/>
      <c r="E49076" s="122"/>
    </row>
    <row r="49077" spans="1:5" ht="16.5">
      <c r="A49077" s="122"/>
      <c r="B49077" s="122"/>
      <c r="E49077" s="122"/>
    </row>
    <row r="49078" spans="1:5" ht="16.5">
      <c r="A49078" s="122"/>
      <c r="B49078" s="122"/>
      <c r="E49078" s="122"/>
    </row>
    <row r="49079" spans="1:5" ht="16.5">
      <c r="A49079" s="122"/>
      <c r="B49079" s="122"/>
      <c r="E49079" s="122"/>
    </row>
    <row r="49080" spans="1:5" ht="16.5">
      <c r="A49080" s="122"/>
      <c r="B49080" s="122"/>
      <c r="E49080" s="122"/>
    </row>
    <row r="49081" spans="1:5" ht="16.5">
      <c r="A49081" s="122"/>
      <c r="B49081" s="122"/>
      <c r="E49081" s="122"/>
    </row>
    <row r="49082" spans="1:5" ht="16.5">
      <c r="A49082" s="122"/>
      <c r="B49082" s="122"/>
      <c r="E49082" s="122"/>
    </row>
    <row r="49083" spans="1:5" ht="16.5">
      <c r="A49083" s="122"/>
      <c r="B49083" s="122"/>
      <c r="E49083" s="122"/>
    </row>
    <row r="49084" spans="1:5" ht="16.5">
      <c r="A49084" s="122"/>
      <c r="B49084" s="122"/>
      <c r="E49084" s="122"/>
    </row>
    <row r="49085" spans="1:5" ht="16.5">
      <c r="A49085" s="122"/>
      <c r="B49085" s="122"/>
      <c r="E49085" s="122"/>
    </row>
    <row r="49086" spans="1:5" ht="16.5">
      <c r="A49086" s="122"/>
      <c r="B49086" s="122"/>
      <c r="E49086" s="122"/>
    </row>
    <row r="49087" spans="1:5" ht="16.5">
      <c r="A49087" s="122"/>
      <c r="B49087" s="122"/>
      <c r="E49087" s="122"/>
    </row>
    <row r="49088" spans="1:5" ht="16.5">
      <c r="A49088" s="122"/>
      <c r="B49088" s="122"/>
      <c r="E49088" s="122"/>
    </row>
    <row r="49089" spans="1:5" ht="16.5">
      <c r="A49089" s="122"/>
      <c r="B49089" s="122"/>
      <c r="E49089" s="122"/>
    </row>
    <row r="49090" spans="1:5" ht="16.5">
      <c r="A49090" s="122"/>
      <c r="B49090" s="122"/>
      <c r="E49090" s="122"/>
    </row>
    <row r="49091" spans="1:5" ht="16.5">
      <c r="A49091" s="122"/>
      <c r="B49091" s="122"/>
      <c r="E49091" s="122"/>
    </row>
    <row r="49092" spans="1:5" ht="16.5">
      <c r="A49092" s="122"/>
      <c r="B49092" s="122"/>
      <c r="E49092" s="122"/>
    </row>
    <row r="49093" spans="1:5" ht="16.5">
      <c r="A49093" s="122"/>
      <c r="B49093" s="122"/>
      <c r="E49093" s="122"/>
    </row>
    <row r="49094" spans="1:5" ht="16.5">
      <c r="A49094" s="122"/>
      <c r="B49094" s="122"/>
      <c r="E49094" s="122"/>
    </row>
    <row r="49095" spans="1:5" ht="16.5">
      <c r="A49095" s="122"/>
      <c r="B49095" s="122"/>
      <c r="E49095" s="122"/>
    </row>
    <row r="49096" spans="1:5" ht="16.5">
      <c r="A49096" s="122"/>
      <c r="B49096" s="122"/>
      <c r="E49096" s="122"/>
    </row>
    <row r="49097" spans="1:5" ht="16.5">
      <c r="A49097" s="122"/>
      <c r="B49097" s="122"/>
      <c r="E49097" s="122"/>
    </row>
    <row r="49098" spans="1:5" ht="16.5">
      <c r="A49098" s="122"/>
      <c r="B49098" s="122"/>
      <c r="E49098" s="122"/>
    </row>
    <row r="49099" spans="1:5" ht="16.5">
      <c r="A49099" s="122"/>
      <c r="B49099" s="122"/>
      <c r="E49099" s="122"/>
    </row>
    <row r="49100" spans="1:5" ht="16.5">
      <c r="A49100" s="122"/>
      <c r="B49100" s="122"/>
      <c r="E49100" s="122"/>
    </row>
    <row r="49101" spans="1:5" ht="16.5">
      <c r="A49101" s="122"/>
      <c r="B49101" s="122"/>
      <c r="E49101" s="122"/>
    </row>
    <row r="49102" spans="1:5" ht="16.5">
      <c r="A49102" s="122"/>
      <c r="B49102" s="122"/>
      <c r="E49102" s="122"/>
    </row>
    <row r="49103" spans="1:5" ht="16.5">
      <c r="A49103" s="122"/>
      <c r="B49103" s="122"/>
      <c r="E49103" s="122"/>
    </row>
    <row r="49104" spans="1:5" ht="16.5">
      <c r="A49104" s="122"/>
      <c r="B49104" s="122"/>
      <c r="E49104" s="122"/>
    </row>
    <row r="49105" spans="1:5" ht="16.5">
      <c r="A49105" s="122"/>
      <c r="B49105" s="122"/>
      <c r="E49105" s="122"/>
    </row>
    <row r="49106" spans="1:5" ht="16.5">
      <c r="A49106" s="122"/>
      <c r="B49106" s="122"/>
      <c r="E49106" s="122"/>
    </row>
    <row r="49107" spans="1:5" ht="16.5">
      <c r="A49107" s="122"/>
      <c r="B49107" s="122"/>
      <c r="E49107" s="122"/>
    </row>
    <row r="49108" spans="1:5" ht="16.5">
      <c r="A49108" s="122"/>
      <c r="B49108" s="122"/>
      <c r="E49108" s="122"/>
    </row>
    <row r="49109" spans="1:5" ht="16.5">
      <c r="A49109" s="122"/>
      <c r="B49109" s="122"/>
      <c r="E49109" s="122"/>
    </row>
    <row r="49110" spans="1:5" ht="16.5">
      <c r="A49110" s="122"/>
      <c r="B49110" s="122"/>
      <c r="E49110" s="122"/>
    </row>
    <row r="49111" spans="1:5" ht="16.5">
      <c r="A49111" s="122"/>
      <c r="B49111" s="122"/>
      <c r="E49111" s="122"/>
    </row>
    <row r="49112" spans="1:5" ht="16.5">
      <c r="A49112" s="122"/>
      <c r="B49112" s="122"/>
      <c r="E49112" s="122"/>
    </row>
    <row r="49113" spans="1:5" ht="16.5">
      <c r="A49113" s="122"/>
      <c r="B49113" s="122"/>
      <c r="E49113" s="122"/>
    </row>
    <row r="49114" spans="1:5" ht="16.5">
      <c r="A49114" s="122"/>
      <c r="B49114" s="122"/>
      <c r="E49114" s="122"/>
    </row>
    <row r="49115" spans="1:5" ht="16.5">
      <c r="A49115" s="122"/>
      <c r="B49115" s="122"/>
      <c r="E49115" s="122"/>
    </row>
    <row r="49116" spans="1:5" ht="16.5">
      <c r="A49116" s="122"/>
      <c r="B49116" s="122"/>
      <c r="E49116" s="122"/>
    </row>
    <row r="49117" spans="1:5" ht="16.5">
      <c r="A49117" s="122"/>
      <c r="B49117" s="122"/>
      <c r="E49117" s="122"/>
    </row>
    <row r="49118" spans="1:5" ht="16.5">
      <c r="A49118" s="122"/>
      <c r="B49118" s="122"/>
      <c r="E49118" s="122"/>
    </row>
    <row r="49119" spans="1:5" ht="16.5">
      <c r="A49119" s="122"/>
      <c r="B49119" s="122"/>
      <c r="E49119" s="122"/>
    </row>
    <row r="49120" spans="1:5" ht="16.5">
      <c r="A49120" s="122"/>
      <c r="B49120" s="122"/>
      <c r="E49120" s="122"/>
    </row>
    <row r="49121" spans="1:5" ht="16.5">
      <c r="A49121" s="122"/>
      <c r="B49121" s="122"/>
      <c r="E49121" s="122"/>
    </row>
    <row r="49122" spans="1:5" ht="16.5">
      <c r="A49122" s="122"/>
      <c r="B49122" s="122"/>
      <c r="E49122" s="122"/>
    </row>
    <row r="49123" spans="1:5" ht="16.5">
      <c r="A49123" s="122"/>
      <c r="B49123" s="122"/>
      <c r="E49123" s="122"/>
    </row>
    <row r="49124" spans="1:5" ht="16.5">
      <c r="A49124" s="122"/>
      <c r="B49124" s="122"/>
      <c r="E49124" s="122"/>
    </row>
    <row r="49125" spans="1:5" ht="16.5">
      <c r="A49125" s="122"/>
      <c r="B49125" s="122"/>
      <c r="E49125" s="122"/>
    </row>
    <row r="49126" spans="1:5" ht="16.5">
      <c r="A49126" s="122"/>
      <c r="B49126" s="122"/>
      <c r="E49126" s="122"/>
    </row>
    <row r="49127" spans="1:5" ht="16.5">
      <c r="A49127" s="122"/>
      <c r="B49127" s="122"/>
      <c r="E49127" s="122"/>
    </row>
    <row r="49128" spans="1:5" ht="16.5">
      <c r="A49128" s="122"/>
      <c r="B49128" s="122"/>
      <c r="E49128" s="122"/>
    </row>
    <row r="49129" spans="1:5" ht="16.5">
      <c r="A49129" s="122"/>
      <c r="B49129" s="122"/>
      <c r="E49129" s="122"/>
    </row>
    <row r="49130" spans="1:5" ht="16.5">
      <c r="A49130" s="122"/>
      <c r="B49130" s="122"/>
      <c r="E49130" s="122"/>
    </row>
    <row r="49131" spans="1:5" ht="16.5">
      <c r="A49131" s="122"/>
      <c r="B49131" s="122"/>
      <c r="E49131" s="122"/>
    </row>
    <row r="49132" spans="1:5" ht="16.5">
      <c r="A49132" s="122"/>
      <c r="B49132" s="122"/>
      <c r="E49132" s="122"/>
    </row>
    <row r="49133" spans="1:5" ht="16.5">
      <c r="A49133" s="122"/>
      <c r="B49133" s="122"/>
      <c r="E49133" s="122"/>
    </row>
    <row r="49134" spans="1:5" ht="16.5">
      <c r="A49134" s="122"/>
      <c r="B49134" s="122"/>
      <c r="E49134" s="122"/>
    </row>
    <row r="49135" spans="1:5" ht="16.5">
      <c r="A49135" s="122"/>
      <c r="B49135" s="122"/>
      <c r="E49135" s="122"/>
    </row>
    <row r="49136" spans="1:5" ht="16.5">
      <c r="A49136" s="122"/>
      <c r="B49136" s="122"/>
      <c r="E49136" s="122"/>
    </row>
    <row r="49137" spans="1:5" ht="16.5">
      <c r="A49137" s="122"/>
      <c r="B49137" s="122"/>
      <c r="E49137" s="122"/>
    </row>
    <row r="49138" spans="1:5" ht="16.5">
      <c r="A49138" s="122"/>
      <c r="B49138" s="122"/>
      <c r="E49138" s="122"/>
    </row>
    <row r="49139" spans="1:5" ht="16.5">
      <c r="A49139" s="122"/>
      <c r="B49139" s="122"/>
      <c r="E49139" s="122"/>
    </row>
    <row r="49140" spans="1:5" ht="16.5">
      <c r="A49140" s="122"/>
      <c r="B49140" s="122"/>
      <c r="E49140" s="122"/>
    </row>
    <row r="49141" spans="1:5" ht="16.5">
      <c r="A49141" s="122"/>
      <c r="B49141" s="122"/>
      <c r="E49141" s="122"/>
    </row>
    <row r="49142" spans="1:5" ht="16.5">
      <c r="A49142" s="122"/>
      <c r="B49142" s="122"/>
      <c r="E49142" s="122"/>
    </row>
    <row r="49143" spans="1:5" ht="16.5">
      <c r="A49143" s="122"/>
      <c r="B49143" s="122"/>
      <c r="E49143" s="122"/>
    </row>
    <row r="49144" spans="1:5" ht="16.5">
      <c r="A49144" s="122"/>
      <c r="B49144" s="122"/>
      <c r="E49144" s="122"/>
    </row>
    <row r="49145" spans="1:5" ht="16.5">
      <c r="A49145" s="122"/>
      <c r="B49145" s="122"/>
      <c r="E49145" s="122"/>
    </row>
    <row r="49146" spans="1:5" ht="16.5">
      <c r="A49146" s="122"/>
      <c r="B49146" s="122"/>
      <c r="E49146" s="122"/>
    </row>
    <row r="49147" spans="1:5" ht="16.5">
      <c r="A49147" s="122"/>
      <c r="B49147" s="122"/>
      <c r="E49147" s="122"/>
    </row>
    <row r="49148" spans="1:5" ht="16.5">
      <c r="A49148" s="122"/>
      <c r="B49148" s="122"/>
      <c r="E49148" s="122"/>
    </row>
    <row r="49149" spans="1:5" ht="16.5">
      <c r="A49149" s="122"/>
      <c r="B49149" s="122"/>
      <c r="E49149" s="122"/>
    </row>
    <row r="49150" spans="1:5" ht="16.5">
      <c r="A49150" s="122"/>
      <c r="B49150" s="122"/>
      <c r="E49150" s="122"/>
    </row>
    <row r="49151" spans="1:5" ht="16.5">
      <c r="A49151" s="122"/>
      <c r="B49151" s="122"/>
      <c r="E49151" s="122"/>
    </row>
    <row r="49152" spans="1:5" ht="16.5">
      <c r="A49152" s="122"/>
      <c r="B49152" s="122"/>
      <c r="E49152" s="122"/>
    </row>
    <row r="49153" spans="1:5" ht="16.5">
      <c r="A49153" s="122"/>
      <c r="B49153" s="122"/>
      <c r="E49153" s="122"/>
    </row>
    <row r="49154" spans="1:5" ht="16.5">
      <c r="A49154" s="122"/>
      <c r="B49154" s="122"/>
      <c r="E49154" s="122"/>
    </row>
    <row r="49155" spans="1:5" ht="16.5">
      <c r="A49155" s="122"/>
      <c r="B49155" s="122"/>
      <c r="E49155" s="122"/>
    </row>
    <row r="49156" spans="1:5" ht="16.5">
      <c r="A49156" s="122"/>
      <c r="B49156" s="122"/>
      <c r="E49156" s="122"/>
    </row>
    <row r="49157" spans="1:5" ht="16.5">
      <c r="A49157" s="122"/>
      <c r="B49157" s="122"/>
      <c r="E49157" s="122"/>
    </row>
    <row r="49158" spans="1:5" ht="16.5">
      <c r="A49158" s="122"/>
      <c r="B49158" s="122"/>
      <c r="E49158" s="122"/>
    </row>
    <row r="49159" spans="1:5" ht="16.5">
      <c r="A49159" s="122"/>
      <c r="B49159" s="122"/>
      <c r="E49159" s="122"/>
    </row>
    <row r="49160" spans="1:5" ht="16.5">
      <c r="A49160" s="122"/>
      <c r="B49160" s="122"/>
      <c r="E49160" s="122"/>
    </row>
    <row r="49161" spans="1:5" ht="16.5">
      <c r="A49161" s="122"/>
      <c r="B49161" s="122"/>
      <c r="E49161" s="122"/>
    </row>
    <row r="49162" spans="1:5" ht="16.5">
      <c r="A49162" s="122"/>
      <c r="B49162" s="122"/>
      <c r="E49162" s="122"/>
    </row>
    <row r="49163" spans="1:5" ht="16.5">
      <c r="A49163" s="122"/>
      <c r="B49163" s="122"/>
      <c r="E49163" s="122"/>
    </row>
    <row r="49164" spans="1:5" ht="16.5">
      <c r="A49164" s="122"/>
      <c r="B49164" s="122"/>
      <c r="E49164" s="122"/>
    </row>
    <row r="49165" spans="1:5" ht="16.5">
      <c r="A49165" s="122"/>
      <c r="B49165" s="122"/>
      <c r="E49165" s="122"/>
    </row>
    <row r="49166" spans="1:5" ht="16.5">
      <c r="A49166" s="122"/>
      <c r="B49166" s="122"/>
      <c r="E49166" s="122"/>
    </row>
    <row r="49167" spans="1:5" ht="16.5">
      <c r="A49167" s="122"/>
      <c r="B49167" s="122"/>
      <c r="E49167" s="122"/>
    </row>
    <row r="49168" spans="1:5" ht="16.5">
      <c r="A49168" s="122"/>
      <c r="B49168" s="122"/>
      <c r="E49168" s="122"/>
    </row>
    <row r="49169" spans="1:5" ht="16.5">
      <c r="A49169" s="122"/>
      <c r="B49169" s="122"/>
      <c r="E49169" s="122"/>
    </row>
    <row r="49170" spans="1:5" ht="16.5">
      <c r="A49170" s="122"/>
      <c r="B49170" s="122"/>
      <c r="E49170" s="122"/>
    </row>
    <row r="49171" spans="1:5" ht="16.5">
      <c r="A49171" s="122"/>
      <c r="B49171" s="122"/>
      <c r="E49171" s="122"/>
    </row>
    <row r="49172" spans="1:5" ht="16.5">
      <c r="A49172" s="122"/>
      <c r="B49172" s="122"/>
      <c r="E49172" s="122"/>
    </row>
    <row r="49173" spans="1:5" ht="16.5">
      <c r="A49173" s="122"/>
      <c r="B49173" s="122"/>
      <c r="E49173" s="122"/>
    </row>
    <row r="49174" spans="1:5" ht="16.5">
      <c r="A49174" s="122"/>
      <c r="B49174" s="122"/>
      <c r="E49174" s="122"/>
    </row>
    <row r="49175" spans="1:5" ht="16.5">
      <c r="A49175" s="122"/>
      <c r="B49175" s="122"/>
      <c r="E49175" s="122"/>
    </row>
    <row r="49176" spans="1:5" ht="16.5">
      <c r="A49176" s="122"/>
      <c r="B49176" s="122"/>
      <c r="E49176" s="122"/>
    </row>
    <row r="49177" spans="1:5" ht="16.5">
      <c r="A49177" s="122"/>
      <c r="B49177" s="122"/>
      <c r="E49177" s="122"/>
    </row>
    <row r="49178" spans="1:5" ht="16.5">
      <c r="A49178" s="122"/>
      <c r="B49178" s="122"/>
      <c r="E49178" s="122"/>
    </row>
    <row r="49179" spans="1:5" ht="16.5">
      <c r="A49179" s="122"/>
      <c r="B49179" s="122"/>
      <c r="E49179" s="122"/>
    </row>
    <row r="49180" spans="1:5" ht="16.5">
      <c r="A49180" s="122"/>
      <c r="B49180" s="122"/>
      <c r="E49180" s="122"/>
    </row>
    <row r="49181" spans="1:5" ht="16.5">
      <c r="A49181" s="122"/>
      <c r="B49181" s="122"/>
      <c r="E49181" s="122"/>
    </row>
    <row r="49182" spans="1:5" ht="16.5">
      <c r="A49182" s="122"/>
      <c r="B49182" s="122"/>
      <c r="E49182" s="122"/>
    </row>
    <row r="49183" spans="1:5" ht="16.5">
      <c r="A49183" s="122"/>
      <c r="B49183" s="122"/>
      <c r="E49183" s="122"/>
    </row>
    <row r="49184" spans="1:5" ht="16.5">
      <c r="A49184" s="122"/>
      <c r="B49184" s="122"/>
      <c r="E49184" s="122"/>
    </row>
    <row r="49185" spans="1:5" ht="16.5">
      <c r="A49185" s="122"/>
      <c r="B49185" s="122"/>
      <c r="E49185" s="122"/>
    </row>
    <row r="49186" spans="1:5" ht="16.5">
      <c r="A49186" s="122"/>
      <c r="B49186" s="122"/>
      <c r="E49186" s="122"/>
    </row>
    <row r="49187" spans="1:5" ht="16.5">
      <c r="A49187" s="122"/>
      <c r="B49187" s="122"/>
      <c r="E49187" s="122"/>
    </row>
    <row r="49188" spans="1:5" ht="16.5">
      <c r="A49188" s="122"/>
      <c r="B49188" s="122"/>
      <c r="E49188" s="122"/>
    </row>
    <row r="49189" spans="1:5" ht="16.5">
      <c r="A49189" s="122"/>
      <c r="B49189" s="122"/>
      <c r="E49189" s="122"/>
    </row>
    <row r="49190" spans="1:5" ht="16.5">
      <c r="A49190" s="122"/>
      <c r="B49190" s="122"/>
      <c r="E49190" s="122"/>
    </row>
    <row r="49191" spans="1:5" ht="16.5">
      <c r="A49191" s="122"/>
      <c r="B49191" s="122"/>
      <c r="E49191" s="122"/>
    </row>
    <row r="49192" spans="1:5" ht="16.5">
      <c r="A49192" s="122"/>
      <c r="B49192" s="122"/>
      <c r="E49192" s="122"/>
    </row>
    <row r="49193" spans="1:5" ht="16.5">
      <c r="A49193" s="122"/>
      <c r="B49193" s="122"/>
      <c r="E49193" s="122"/>
    </row>
    <row r="49194" spans="1:5" ht="16.5">
      <c r="A49194" s="122"/>
      <c r="B49194" s="122"/>
      <c r="E49194" s="122"/>
    </row>
    <row r="49195" spans="1:5" ht="16.5">
      <c r="A49195" s="122"/>
      <c r="B49195" s="122"/>
      <c r="E49195" s="122"/>
    </row>
    <row r="49196" spans="1:5" ht="16.5">
      <c r="A49196" s="122"/>
      <c r="B49196" s="122"/>
      <c r="E49196" s="122"/>
    </row>
    <row r="49197" spans="1:5" ht="16.5">
      <c r="A49197" s="122"/>
      <c r="B49197" s="122"/>
      <c r="E49197" s="122"/>
    </row>
    <row r="49198" spans="1:5" ht="16.5">
      <c r="A49198" s="122"/>
      <c r="B49198" s="122"/>
      <c r="E49198" s="122"/>
    </row>
    <row r="49199" spans="1:5" ht="16.5">
      <c r="A49199" s="122"/>
      <c r="B49199" s="122"/>
      <c r="E49199" s="122"/>
    </row>
    <row r="49200" spans="1:5" ht="16.5">
      <c r="A49200" s="122"/>
      <c r="B49200" s="122"/>
      <c r="E49200" s="122"/>
    </row>
    <row r="49201" spans="1:5" ht="16.5">
      <c r="A49201" s="122"/>
      <c r="B49201" s="122"/>
      <c r="E49201" s="122"/>
    </row>
    <row r="49202" spans="1:5" ht="16.5">
      <c r="A49202" s="122"/>
      <c r="B49202" s="122"/>
      <c r="E49202" s="122"/>
    </row>
    <row r="49203" spans="1:5" ht="16.5">
      <c r="A49203" s="122"/>
      <c r="B49203" s="122"/>
      <c r="E49203" s="122"/>
    </row>
    <row r="49204" spans="1:5" ht="16.5">
      <c r="A49204" s="122"/>
      <c r="B49204" s="122"/>
      <c r="E49204" s="122"/>
    </row>
    <row r="49205" spans="1:5" ht="16.5">
      <c r="A49205" s="122"/>
      <c r="B49205" s="122"/>
      <c r="E49205" s="122"/>
    </row>
    <row r="49206" spans="1:5" ht="16.5">
      <c r="A49206" s="122"/>
      <c r="B49206" s="122"/>
      <c r="E49206" s="122"/>
    </row>
    <row r="49207" spans="1:5" ht="16.5">
      <c r="A49207" s="122"/>
      <c r="B49207" s="122"/>
      <c r="E49207" s="122"/>
    </row>
    <row r="49208" spans="1:5" ht="16.5">
      <c r="A49208" s="122"/>
      <c r="B49208" s="122"/>
      <c r="E49208" s="122"/>
    </row>
    <row r="49209" spans="1:5" ht="16.5">
      <c r="A49209" s="122"/>
      <c r="B49209" s="122"/>
      <c r="E49209" s="122"/>
    </row>
    <row r="49210" spans="1:5" ht="16.5">
      <c r="A49210" s="122"/>
      <c r="B49210" s="122"/>
      <c r="E49210" s="122"/>
    </row>
    <row r="49211" spans="1:5" ht="16.5">
      <c r="A49211" s="122"/>
      <c r="B49211" s="122"/>
      <c r="E49211" s="122"/>
    </row>
    <row r="49212" spans="1:5" ht="16.5">
      <c r="A49212" s="122"/>
      <c r="B49212" s="122"/>
      <c r="E49212" s="122"/>
    </row>
    <row r="49213" spans="1:5" ht="16.5">
      <c r="A49213" s="122"/>
      <c r="B49213" s="122"/>
      <c r="E49213" s="122"/>
    </row>
    <row r="49214" spans="1:5" ht="16.5">
      <c r="A49214" s="122"/>
      <c r="B49214" s="122"/>
      <c r="E49214" s="122"/>
    </row>
    <row r="49215" spans="1:5" ht="16.5">
      <c r="A49215" s="122"/>
      <c r="B49215" s="122"/>
      <c r="E49215" s="122"/>
    </row>
    <row r="49216" spans="1:5" ht="16.5">
      <c r="A49216" s="122"/>
      <c r="B49216" s="122"/>
      <c r="E49216" s="122"/>
    </row>
    <row r="49217" spans="1:5" ht="16.5">
      <c r="A49217" s="122"/>
      <c r="B49217" s="122"/>
      <c r="E49217" s="122"/>
    </row>
    <row r="49218" spans="1:5" ht="16.5">
      <c r="A49218" s="122"/>
      <c r="B49218" s="122"/>
      <c r="E49218" s="122"/>
    </row>
    <row r="49219" spans="1:5" ht="16.5">
      <c r="A49219" s="122"/>
      <c r="B49219" s="122"/>
      <c r="E49219" s="122"/>
    </row>
    <row r="49220" spans="1:5" ht="16.5">
      <c r="A49220" s="122"/>
      <c r="B49220" s="122"/>
      <c r="E49220" s="122"/>
    </row>
    <row r="49221" spans="1:5" ht="16.5">
      <c r="A49221" s="122"/>
      <c r="B49221" s="122"/>
      <c r="E49221" s="122"/>
    </row>
    <row r="49222" spans="1:5" ht="16.5">
      <c r="A49222" s="122"/>
      <c r="B49222" s="122"/>
      <c r="E49222" s="122"/>
    </row>
    <row r="49223" spans="1:5" ht="16.5">
      <c r="A49223" s="122"/>
      <c r="B49223" s="122"/>
      <c r="E49223" s="122"/>
    </row>
    <row r="49224" spans="1:5" ht="16.5">
      <c r="A49224" s="122"/>
      <c r="B49224" s="122"/>
      <c r="E49224" s="122"/>
    </row>
    <row r="49225" spans="1:5" ht="16.5">
      <c r="A49225" s="122"/>
      <c r="B49225" s="122"/>
      <c r="E49225" s="122"/>
    </row>
    <row r="49226" spans="1:5" ht="16.5">
      <c r="A49226" s="122"/>
      <c r="B49226" s="122"/>
      <c r="E49226" s="122"/>
    </row>
    <row r="49227" spans="1:5" ht="16.5">
      <c r="A49227" s="122"/>
      <c r="B49227" s="122"/>
      <c r="E49227" s="122"/>
    </row>
    <row r="49228" spans="1:5" ht="16.5">
      <c r="A49228" s="122"/>
      <c r="B49228" s="122"/>
      <c r="E49228" s="122"/>
    </row>
    <row r="49229" spans="1:5" ht="16.5">
      <c r="A49229" s="122"/>
      <c r="B49229" s="122"/>
      <c r="E49229" s="122"/>
    </row>
    <row r="49230" spans="1:5" ht="16.5">
      <c r="A49230" s="122"/>
      <c r="B49230" s="122"/>
      <c r="E49230" s="122"/>
    </row>
    <row r="49231" spans="1:5" ht="16.5">
      <c r="A49231" s="122"/>
      <c r="B49231" s="122"/>
      <c r="E49231" s="122"/>
    </row>
    <row r="49232" spans="1:5" ht="16.5">
      <c r="A49232" s="122"/>
      <c r="B49232" s="122"/>
      <c r="E49232" s="122"/>
    </row>
    <row r="49233" spans="1:5" ht="16.5">
      <c r="A49233" s="122"/>
      <c r="B49233" s="122"/>
      <c r="E49233" s="122"/>
    </row>
    <row r="49234" spans="1:5" ht="16.5">
      <c r="A49234" s="122"/>
      <c r="B49234" s="122"/>
      <c r="E49234" s="122"/>
    </row>
    <row r="49235" spans="1:5" ht="16.5">
      <c r="A49235" s="122"/>
      <c r="B49235" s="122"/>
      <c r="E49235" s="122"/>
    </row>
    <row r="49236" spans="1:5" ht="16.5">
      <c r="A49236" s="122"/>
      <c r="B49236" s="122"/>
      <c r="E49236" s="122"/>
    </row>
    <row r="49237" spans="1:5" ht="16.5">
      <c r="A49237" s="122"/>
      <c r="B49237" s="122"/>
      <c r="E49237" s="122"/>
    </row>
    <row r="49238" spans="1:5" ht="16.5">
      <c r="A49238" s="122"/>
      <c r="B49238" s="122"/>
      <c r="E49238" s="122"/>
    </row>
    <row r="49239" spans="1:5" ht="16.5">
      <c r="A49239" s="122"/>
      <c r="B49239" s="122"/>
      <c r="E49239" s="122"/>
    </row>
    <row r="49240" spans="1:5" ht="16.5">
      <c r="A49240" s="122"/>
      <c r="B49240" s="122"/>
      <c r="E49240" s="122"/>
    </row>
    <row r="49241" spans="1:5" ht="16.5">
      <c r="A49241" s="122"/>
      <c r="B49241" s="122"/>
      <c r="E49241" s="122"/>
    </row>
    <row r="49242" spans="1:5" ht="16.5">
      <c r="A49242" s="122"/>
      <c r="B49242" s="122"/>
      <c r="E49242" s="122"/>
    </row>
    <row r="49243" spans="1:5" ht="16.5">
      <c r="A49243" s="122"/>
      <c r="B49243" s="122"/>
      <c r="E49243" s="122"/>
    </row>
    <row r="49244" spans="1:5" ht="16.5">
      <c r="A49244" s="122"/>
      <c r="B49244" s="122"/>
      <c r="E49244" s="122"/>
    </row>
    <row r="49245" spans="1:5" ht="16.5">
      <c r="A49245" s="122"/>
      <c r="B49245" s="122"/>
      <c r="E49245" s="122"/>
    </row>
    <row r="49246" spans="1:5" ht="16.5">
      <c r="A49246" s="122"/>
      <c r="B49246" s="122"/>
      <c r="E49246" s="122"/>
    </row>
    <row r="49247" spans="1:5" ht="16.5">
      <c r="A49247" s="122"/>
      <c r="B49247" s="122"/>
      <c r="E49247" s="122"/>
    </row>
    <row r="49248" spans="1:5" ht="16.5">
      <c r="A49248" s="122"/>
      <c r="B49248" s="122"/>
      <c r="E49248" s="122"/>
    </row>
    <row r="49249" spans="1:5" ht="16.5">
      <c r="A49249" s="122"/>
      <c r="B49249" s="122"/>
      <c r="E49249" s="122"/>
    </row>
    <row r="49250" spans="1:5" ht="16.5">
      <c r="A49250" s="122"/>
      <c r="B49250" s="122"/>
      <c r="E49250" s="122"/>
    </row>
    <row r="49251" spans="1:5" ht="16.5">
      <c r="A49251" s="122"/>
      <c r="B49251" s="122"/>
      <c r="E49251" s="122"/>
    </row>
    <row r="49252" spans="1:5" ht="16.5">
      <c r="A49252" s="122"/>
      <c r="B49252" s="122"/>
      <c r="E49252" s="122"/>
    </row>
    <row r="49253" spans="1:5" ht="16.5">
      <c r="A49253" s="122"/>
      <c r="B49253" s="122"/>
      <c r="E49253" s="122"/>
    </row>
    <row r="49254" spans="1:5" ht="16.5">
      <c r="A49254" s="122"/>
      <c r="B49254" s="122"/>
      <c r="E49254" s="122"/>
    </row>
    <row r="49255" spans="1:5" ht="16.5">
      <c r="A49255" s="122"/>
      <c r="B49255" s="122"/>
      <c r="E49255" s="122"/>
    </row>
    <row r="49256" spans="1:5" ht="16.5">
      <c r="A49256" s="122"/>
      <c r="B49256" s="122"/>
      <c r="E49256" s="122"/>
    </row>
    <row r="49257" spans="1:5" ht="16.5">
      <c r="A49257" s="122"/>
      <c r="B49257" s="122"/>
      <c r="E49257" s="122"/>
    </row>
    <row r="49258" spans="1:5" ht="16.5">
      <c r="A49258" s="122"/>
      <c r="B49258" s="122"/>
      <c r="E49258" s="122"/>
    </row>
    <row r="49259" spans="1:5" ht="16.5">
      <c r="A49259" s="122"/>
      <c r="B49259" s="122"/>
      <c r="E49259" s="122"/>
    </row>
    <row r="49260" spans="1:5" ht="16.5">
      <c r="A49260" s="122"/>
      <c r="B49260" s="122"/>
      <c r="E49260" s="122"/>
    </row>
    <row r="49261" spans="1:5" ht="16.5">
      <c r="A49261" s="122"/>
      <c r="B49261" s="122"/>
      <c r="E49261" s="122"/>
    </row>
    <row r="49262" spans="1:5" ht="16.5">
      <c r="A49262" s="122"/>
      <c r="B49262" s="122"/>
      <c r="E49262" s="122"/>
    </row>
    <row r="49263" spans="1:5" ht="16.5">
      <c r="A49263" s="122"/>
      <c r="B49263" s="122"/>
      <c r="E49263" s="122"/>
    </row>
    <row r="49264" spans="1:5" ht="16.5">
      <c r="A49264" s="122"/>
      <c r="B49264" s="122"/>
      <c r="E49264" s="122"/>
    </row>
    <row r="49265" spans="1:5" ht="16.5">
      <c r="A49265" s="122"/>
      <c r="B49265" s="122"/>
      <c r="E49265" s="122"/>
    </row>
    <row r="49266" spans="1:5" ht="16.5">
      <c r="A49266" s="122"/>
      <c r="B49266" s="122"/>
      <c r="E49266" s="122"/>
    </row>
    <row r="49267" spans="1:5" ht="16.5">
      <c r="A49267" s="122"/>
      <c r="B49267" s="122"/>
      <c r="E49267" s="122"/>
    </row>
    <row r="49268" spans="1:5" ht="16.5">
      <c r="A49268" s="122"/>
      <c r="B49268" s="122"/>
      <c r="E49268" s="122"/>
    </row>
    <row r="49269" spans="1:5" ht="16.5">
      <c r="A49269" s="122"/>
      <c r="B49269" s="122"/>
      <c r="E49269" s="122"/>
    </row>
    <row r="49270" spans="1:5" ht="16.5">
      <c r="A49270" s="122"/>
      <c r="B49270" s="122"/>
      <c r="E49270" s="122"/>
    </row>
    <row r="49271" spans="1:5" ht="16.5">
      <c r="A49271" s="122"/>
      <c r="B49271" s="122"/>
      <c r="E49271" s="122"/>
    </row>
    <row r="49272" spans="1:5" ht="16.5">
      <c r="A49272" s="122"/>
      <c r="B49272" s="122"/>
      <c r="E49272" s="122"/>
    </row>
    <row r="49273" spans="1:5" ht="16.5">
      <c r="A49273" s="122"/>
      <c r="B49273" s="122"/>
      <c r="E49273" s="122"/>
    </row>
    <row r="49274" spans="1:5" ht="16.5">
      <c r="A49274" s="122"/>
      <c r="B49274" s="122"/>
      <c r="E49274" s="122"/>
    </row>
    <row r="49275" spans="1:5" ht="16.5">
      <c r="A49275" s="122"/>
      <c r="B49275" s="122"/>
      <c r="E49275" s="122"/>
    </row>
    <row r="49276" spans="1:5" ht="16.5">
      <c r="A49276" s="122"/>
      <c r="B49276" s="122"/>
      <c r="E49276" s="122"/>
    </row>
    <row r="49277" spans="1:5" ht="16.5">
      <c r="A49277" s="122"/>
      <c r="B49277" s="122"/>
      <c r="E49277" s="122"/>
    </row>
    <row r="49278" spans="1:5" ht="16.5">
      <c r="A49278" s="122"/>
      <c r="B49278" s="122"/>
      <c r="E49278" s="122"/>
    </row>
    <row r="49279" spans="1:5" ht="16.5">
      <c r="A49279" s="122"/>
      <c r="B49279" s="122"/>
      <c r="E49279" s="122"/>
    </row>
    <row r="49280" spans="1:5" ht="16.5">
      <c r="A49280" s="122"/>
      <c r="B49280" s="122"/>
      <c r="E49280" s="122"/>
    </row>
    <row r="49281" spans="1:5" ht="16.5">
      <c r="A49281" s="122"/>
      <c r="B49281" s="122"/>
      <c r="E49281" s="122"/>
    </row>
    <row r="49282" spans="1:5" ht="16.5">
      <c r="A49282" s="122"/>
      <c r="B49282" s="122"/>
      <c r="E49282" s="122"/>
    </row>
    <row r="49283" spans="1:5" ht="16.5">
      <c r="A49283" s="122"/>
      <c r="B49283" s="122"/>
      <c r="E49283" s="122"/>
    </row>
    <row r="49284" spans="1:5" ht="16.5">
      <c r="A49284" s="122"/>
      <c r="B49284" s="122"/>
      <c r="E49284" s="122"/>
    </row>
    <row r="49285" spans="1:5" ht="16.5">
      <c r="A49285" s="122"/>
      <c r="B49285" s="122"/>
      <c r="E49285" s="122"/>
    </row>
    <row r="49286" spans="1:5" ht="16.5">
      <c r="A49286" s="122"/>
      <c r="B49286" s="122"/>
      <c r="E49286" s="122"/>
    </row>
    <row r="49287" spans="1:5" ht="16.5">
      <c r="A49287" s="122"/>
      <c r="B49287" s="122"/>
      <c r="E49287" s="122"/>
    </row>
    <row r="49288" spans="1:5" ht="16.5">
      <c r="A49288" s="122"/>
      <c r="B49288" s="122"/>
      <c r="E49288" s="122"/>
    </row>
    <row r="49289" spans="1:5" ht="16.5">
      <c r="A49289" s="122"/>
      <c r="B49289" s="122"/>
      <c r="E49289" s="122"/>
    </row>
    <row r="49290" spans="1:5" ht="16.5">
      <c r="A49290" s="122"/>
      <c r="B49290" s="122"/>
      <c r="E49290" s="122"/>
    </row>
    <row r="49291" spans="1:5" ht="16.5">
      <c r="A49291" s="122"/>
      <c r="B49291" s="122"/>
      <c r="E49291" s="122"/>
    </row>
    <row r="49292" spans="1:5" ht="16.5">
      <c r="A49292" s="122"/>
      <c r="B49292" s="122"/>
      <c r="E49292" s="122"/>
    </row>
    <row r="49293" spans="1:5" ht="16.5">
      <c r="A49293" s="122"/>
      <c r="B49293" s="122"/>
      <c r="E49293" s="122"/>
    </row>
    <row r="49294" spans="1:5" ht="16.5">
      <c r="A49294" s="122"/>
      <c r="B49294" s="122"/>
      <c r="E49294" s="122"/>
    </row>
    <row r="49295" spans="1:5" ht="16.5">
      <c r="A49295" s="122"/>
      <c r="B49295" s="122"/>
      <c r="E49295" s="122"/>
    </row>
    <row r="49296" spans="1:5" ht="16.5">
      <c r="A49296" s="122"/>
      <c r="B49296" s="122"/>
      <c r="E49296" s="122"/>
    </row>
    <row r="49297" spans="1:5" ht="16.5">
      <c r="A49297" s="122"/>
      <c r="B49297" s="122"/>
      <c r="E49297" s="122"/>
    </row>
    <row r="49298" spans="1:5" ht="16.5">
      <c r="A49298" s="122"/>
      <c r="B49298" s="122"/>
      <c r="E49298" s="122"/>
    </row>
    <row r="49299" spans="1:5" ht="16.5">
      <c r="A49299" s="122"/>
      <c r="B49299" s="122"/>
      <c r="E49299" s="122"/>
    </row>
    <row r="49300" spans="1:5" ht="16.5">
      <c r="A49300" s="122"/>
      <c r="B49300" s="122"/>
      <c r="E49300" s="122"/>
    </row>
    <row r="49301" spans="1:5" ht="16.5">
      <c r="A49301" s="122"/>
      <c r="B49301" s="122"/>
      <c r="E49301" s="122"/>
    </row>
    <row r="49302" spans="1:5" ht="16.5">
      <c r="A49302" s="122"/>
      <c r="B49302" s="122"/>
      <c r="E49302" s="122"/>
    </row>
    <row r="49303" spans="1:5" ht="16.5">
      <c r="A49303" s="122"/>
      <c r="B49303" s="122"/>
      <c r="E49303" s="122"/>
    </row>
    <row r="49304" spans="1:5" ht="16.5">
      <c r="A49304" s="122"/>
      <c r="B49304" s="122"/>
      <c r="E49304" s="122"/>
    </row>
    <row r="49305" spans="1:5" ht="16.5">
      <c r="A49305" s="122"/>
      <c r="B49305" s="122"/>
      <c r="E49305" s="122"/>
    </row>
    <row r="49306" spans="1:5" ht="16.5">
      <c r="A49306" s="122"/>
      <c r="B49306" s="122"/>
      <c r="E49306" s="122"/>
    </row>
    <row r="49307" spans="1:5" ht="16.5">
      <c r="A49307" s="122"/>
      <c r="B49307" s="122"/>
      <c r="E49307" s="122"/>
    </row>
    <row r="49308" spans="1:5" ht="16.5">
      <c r="A49308" s="122"/>
      <c r="B49308" s="122"/>
      <c r="E49308" s="122"/>
    </row>
    <row r="49309" spans="1:5" ht="16.5">
      <c r="A49309" s="122"/>
      <c r="B49309" s="122"/>
      <c r="E49309" s="122"/>
    </row>
    <row r="49310" spans="1:5" ht="16.5">
      <c r="A49310" s="122"/>
      <c r="B49310" s="122"/>
      <c r="E49310" s="122"/>
    </row>
    <row r="49311" spans="1:5" ht="16.5">
      <c r="A49311" s="122"/>
      <c r="B49311" s="122"/>
      <c r="E49311" s="122"/>
    </row>
    <row r="49312" spans="1:5" ht="16.5">
      <c r="A49312" s="122"/>
      <c r="B49312" s="122"/>
      <c r="E49312" s="122"/>
    </row>
    <row r="49313" spans="1:5" ht="16.5">
      <c r="A49313" s="122"/>
      <c r="B49313" s="122"/>
      <c r="E49313" s="122"/>
    </row>
    <row r="49314" spans="1:5" ht="16.5">
      <c r="A49314" s="122"/>
      <c r="B49314" s="122"/>
      <c r="E49314" s="122"/>
    </row>
    <row r="49315" spans="1:5" ht="16.5">
      <c r="A49315" s="122"/>
      <c r="B49315" s="122"/>
      <c r="E49315" s="122"/>
    </row>
    <row r="49316" spans="1:5" ht="16.5">
      <c r="A49316" s="122"/>
      <c r="B49316" s="122"/>
      <c r="E49316" s="122"/>
    </row>
    <row r="49317" spans="1:5" ht="16.5">
      <c r="A49317" s="122"/>
      <c r="B49317" s="122"/>
      <c r="E49317" s="122"/>
    </row>
    <row r="49318" spans="1:5" ht="16.5">
      <c r="A49318" s="122"/>
      <c r="B49318" s="122"/>
      <c r="E49318" s="122"/>
    </row>
    <row r="49319" spans="1:5" ht="16.5">
      <c r="A49319" s="122"/>
      <c r="B49319" s="122"/>
      <c r="E49319" s="122"/>
    </row>
    <row r="49320" spans="1:5" ht="16.5">
      <c r="A49320" s="122"/>
      <c r="B49320" s="122"/>
      <c r="E49320" s="122"/>
    </row>
    <row r="49321" spans="1:5" ht="16.5">
      <c r="A49321" s="122"/>
      <c r="B49321" s="122"/>
      <c r="E49321" s="122"/>
    </row>
    <row r="49322" spans="1:5" ht="16.5">
      <c r="A49322" s="122"/>
      <c r="B49322" s="122"/>
      <c r="E49322" s="122"/>
    </row>
    <row r="49323" spans="1:5" ht="16.5">
      <c r="A49323" s="122"/>
      <c r="B49323" s="122"/>
      <c r="E49323" s="122"/>
    </row>
    <row r="49324" spans="1:5" ht="16.5">
      <c r="A49324" s="122"/>
      <c r="B49324" s="122"/>
      <c r="E49324" s="122"/>
    </row>
    <row r="49325" spans="1:5" ht="16.5">
      <c r="A49325" s="122"/>
      <c r="B49325" s="122"/>
      <c r="E49325" s="122"/>
    </row>
    <row r="49326" spans="1:5" ht="16.5">
      <c r="A49326" s="122"/>
      <c r="B49326" s="122"/>
      <c r="E49326" s="122"/>
    </row>
    <row r="49327" spans="1:5" ht="16.5">
      <c r="A49327" s="122"/>
      <c r="B49327" s="122"/>
      <c r="E49327" s="122"/>
    </row>
    <row r="49328" spans="1:5" ht="16.5">
      <c r="A49328" s="122"/>
      <c r="B49328" s="122"/>
      <c r="E49328" s="122"/>
    </row>
    <row r="49329" spans="1:5" ht="16.5">
      <c r="A49329" s="122"/>
      <c r="B49329" s="122"/>
      <c r="E49329" s="122"/>
    </row>
    <row r="49330" spans="1:5" ht="16.5">
      <c r="A49330" s="122"/>
      <c r="B49330" s="122"/>
      <c r="E49330" s="122"/>
    </row>
    <row r="49331" spans="1:5" ht="16.5">
      <c r="A49331" s="122"/>
      <c r="B49331" s="122"/>
      <c r="E49331" s="122"/>
    </row>
    <row r="49332" spans="1:5" ht="16.5">
      <c r="A49332" s="122"/>
      <c r="B49332" s="122"/>
      <c r="E49332" s="122"/>
    </row>
    <row r="49333" spans="1:5" ht="16.5">
      <c r="A49333" s="122"/>
      <c r="B49333" s="122"/>
      <c r="E49333" s="122"/>
    </row>
    <row r="49334" spans="1:5" ht="16.5">
      <c r="A49334" s="122"/>
      <c r="B49334" s="122"/>
      <c r="E49334" s="122"/>
    </row>
    <row r="49335" spans="1:5" ht="16.5">
      <c r="A49335" s="122"/>
      <c r="B49335" s="122"/>
      <c r="E49335" s="122"/>
    </row>
    <row r="49336" spans="1:5" ht="16.5">
      <c r="A49336" s="122"/>
      <c r="B49336" s="122"/>
      <c r="E49336" s="122"/>
    </row>
    <row r="49337" spans="1:5" ht="16.5">
      <c r="A49337" s="122"/>
      <c r="B49337" s="122"/>
      <c r="E49337" s="122"/>
    </row>
    <row r="49338" spans="1:5" ht="16.5">
      <c r="A49338" s="122"/>
      <c r="B49338" s="122"/>
      <c r="E49338" s="122"/>
    </row>
    <row r="49339" spans="1:5" ht="16.5">
      <c r="A49339" s="122"/>
      <c r="B49339" s="122"/>
      <c r="E49339" s="122"/>
    </row>
    <row r="49340" spans="1:5" ht="16.5">
      <c r="A49340" s="122"/>
      <c r="B49340" s="122"/>
      <c r="E49340" s="122"/>
    </row>
    <row r="49341" spans="1:5" ht="16.5">
      <c r="A49341" s="122"/>
      <c r="B49341" s="122"/>
      <c r="E49341" s="122"/>
    </row>
    <row r="49342" spans="1:5" ht="16.5">
      <c r="A49342" s="122"/>
      <c r="B49342" s="122"/>
      <c r="E49342" s="122"/>
    </row>
    <row r="49343" spans="1:5" ht="16.5">
      <c r="A49343" s="122"/>
      <c r="B49343" s="122"/>
      <c r="E49343" s="122"/>
    </row>
    <row r="49344" spans="1:5" ht="16.5">
      <c r="A49344" s="122"/>
      <c r="B49344" s="122"/>
      <c r="E49344" s="122"/>
    </row>
    <row r="49345" spans="1:5" ht="16.5">
      <c r="A49345" s="122"/>
      <c r="B49345" s="122"/>
      <c r="E49345" s="122"/>
    </row>
    <row r="49346" spans="1:5" ht="16.5">
      <c r="A49346" s="122"/>
      <c r="B49346" s="122"/>
      <c r="E49346" s="122"/>
    </row>
    <row r="49347" spans="1:5" ht="16.5">
      <c r="A49347" s="122"/>
      <c r="B49347" s="122"/>
      <c r="E49347" s="122"/>
    </row>
    <row r="49348" spans="1:5" ht="16.5">
      <c r="A49348" s="122"/>
      <c r="B49348" s="122"/>
      <c r="E49348" s="122"/>
    </row>
    <row r="49349" spans="1:5" ht="16.5">
      <c r="A49349" s="122"/>
      <c r="B49349" s="122"/>
      <c r="E49349" s="122"/>
    </row>
    <row r="49350" spans="1:5" ht="16.5">
      <c r="A49350" s="122"/>
      <c r="B49350" s="122"/>
      <c r="E49350" s="122"/>
    </row>
    <row r="49351" spans="1:5" ht="16.5">
      <c r="A49351" s="122"/>
      <c r="B49351" s="122"/>
      <c r="E49351" s="122"/>
    </row>
    <row r="49352" spans="1:5" ht="16.5">
      <c r="A49352" s="122"/>
      <c r="B49352" s="122"/>
      <c r="E49352" s="122"/>
    </row>
    <row r="49353" spans="1:5" ht="16.5">
      <c r="A49353" s="122"/>
      <c r="B49353" s="122"/>
      <c r="E49353" s="122"/>
    </row>
    <row r="49354" spans="1:5" ht="16.5">
      <c r="A49354" s="122"/>
      <c r="B49354" s="122"/>
      <c r="E49354" s="122"/>
    </row>
    <row r="49355" spans="1:5" ht="16.5">
      <c r="A49355" s="122"/>
      <c r="B49355" s="122"/>
      <c r="E49355" s="122"/>
    </row>
    <row r="49356" spans="1:5" ht="16.5">
      <c r="A49356" s="122"/>
      <c r="B49356" s="122"/>
      <c r="E49356" s="122"/>
    </row>
    <row r="49357" spans="1:5" ht="16.5">
      <c r="A49357" s="122"/>
      <c r="B49357" s="122"/>
      <c r="E49357" s="122"/>
    </row>
    <row r="49358" spans="1:5" ht="16.5">
      <c r="A49358" s="122"/>
      <c r="B49358" s="122"/>
      <c r="E49358" s="122"/>
    </row>
    <row r="49359" spans="1:5" ht="16.5">
      <c r="A49359" s="122"/>
      <c r="B49359" s="122"/>
      <c r="E49359" s="122"/>
    </row>
    <row r="49360" spans="1:5" ht="16.5">
      <c r="A49360" s="122"/>
      <c r="B49360" s="122"/>
      <c r="E49360" s="122"/>
    </row>
    <row r="49361" spans="1:5" ht="16.5">
      <c r="A49361" s="122"/>
      <c r="B49361" s="122"/>
      <c r="E49361" s="122"/>
    </row>
    <row r="49362" spans="1:5" ht="16.5">
      <c r="A49362" s="122"/>
      <c r="B49362" s="122"/>
      <c r="E49362" s="122"/>
    </row>
    <row r="49363" spans="1:5" ht="16.5">
      <c r="A49363" s="122"/>
      <c r="B49363" s="122"/>
      <c r="E49363" s="122"/>
    </row>
    <row r="49364" spans="1:5" ht="16.5">
      <c r="A49364" s="122"/>
      <c r="B49364" s="122"/>
      <c r="E49364" s="122"/>
    </row>
    <row r="49365" spans="1:5" ht="16.5">
      <c r="A49365" s="122"/>
      <c r="B49365" s="122"/>
      <c r="E49365" s="122"/>
    </row>
    <row r="49366" spans="1:5" ht="16.5">
      <c r="A49366" s="122"/>
      <c r="B49366" s="122"/>
      <c r="E49366" s="122"/>
    </row>
    <row r="49367" spans="1:5" ht="16.5">
      <c r="A49367" s="122"/>
      <c r="B49367" s="122"/>
      <c r="E49367" s="122"/>
    </row>
    <row r="49368" spans="1:5" ht="16.5">
      <c r="A49368" s="122"/>
      <c r="B49368" s="122"/>
      <c r="E49368" s="122"/>
    </row>
    <row r="49369" spans="1:5" ht="16.5">
      <c r="A49369" s="122"/>
      <c r="B49369" s="122"/>
      <c r="E49369" s="122"/>
    </row>
    <row r="49370" spans="1:5" ht="16.5">
      <c r="A49370" s="122"/>
      <c r="B49370" s="122"/>
      <c r="E49370" s="122"/>
    </row>
    <row r="49371" spans="1:5" ht="16.5">
      <c r="A49371" s="122"/>
      <c r="B49371" s="122"/>
      <c r="E49371" s="122"/>
    </row>
    <row r="49372" spans="1:5" ht="16.5">
      <c r="A49372" s="122"/>
      <c r="B49372" s="122"/>
      <c r="E49372" s="122"/>
    </row>
    <row r="49373" spans="1:5" ht="16.5">
      <c r="A49373" s="122"/>
      <c r="B49373" s="122"/>
      <c r="E49373" s="122"/>
    </row>
    <row r="49374" spans="1:5" ht="16.5">
      <c r="A49374" s="122"/>
      <c r="B49374" s="122"/>
      <c r="E49374" s="122"/>
    </row>
    <row r="49375" spans="1:5" ht="16.5">
      <c r="A49375" s="122"/>
      <c r="B49375" s="122"/>
      <c r="E49375" s="122"/>
    </row>
    <row r="49376" spans="1:5" ht="16.5">
      <c r="A49376" s="122"/>
      <c r="B49376" s="122"/>
      <c r="E49376" s="122"/>
    </row>
    <row r="49377" spans="1:5" ht="16.5">
      <c r="A49377" s="122"/>
      <c r="B49377" s="122"/>
      <c r="E49377" s="122"/>
    </row>
    <row r="49378" spans="1:5" ht="16.5">
      <c r="A49378" s="122"/>
      <c r="B49378" s="122"/>
      <c r="E49378" s="122"/>
    </row>
    <row r="49379" spans="1:5" ht="16.5">
      <c r="A49379" s="122"/>
      <c r="B49379" s="122"/>
      <c r="E49379" s="122"/>
    </row>
    <row r="49380" spans="1:5" ht="16.5">
      <c r="A49380" s="122"/>
      <c r="B49380" s="122"/>
      <c r="E49380" s="122"/>
    </row>
    <row r="49381" spans="1:5" ht="16.5">
      <c r="A49381" s="122"/>
      <c r="B49381" s="122"/>
      <c r="E49381" s="122"/>
    </row>
    <row r="49382" spans="1:5" ht="16.5">
      <c r="A49382" s="122"/>
      <c r="B49382" s="122"/>
      <c r="E49382" s="122"/>
    </row>
    <row r="49383" spans="1:5" ht="16.5">
      <c r="A49383" s="122"/>
      <c r="B49383" s="122"/>
      <c r="E49383" s="122"/>
    </row>
    <row r="49384" spans="1:5" ht="16.5">
      <c r="A49384" s="122"/>
      <c r="B49384" s="122"/>
      <c r="E49384" s="122"/>
    </row>
    <row r="49385" spans="1:5" ht="16.5">
      <c r="A49385" s="122"/>
      <c r="B49385" s="122"/>
      <c r="E49385" s="122"/>
    </row>
    <row r="49386" spans="1:5" ht="16.5">
      <c r="A49386" s="122"/>
      <c r="B49386" s="122"/>
      <c r="E49386" s="122"/>
    </row>
    <row r="49387" spans="1:5" ht="16.5">
      <c r="A49387" s="122"/>
      <c r="B49387" s="122"/>
      <c r="E49387" s="122"/>
    </row>
    <row r="49388" spans="1:5" ht="16.5">
      <c r="A49388" s="122"/>
      <c r="B49388" s="122"/>
      <c r="E49388" s="122"/>
    </row>
    <row r="49389" spans="1:5" ht="16.5">
      <c r="A49389" s="122"/>
      <c r="B49389" s="122"/>
      <c r="E49389" s="122"/>
    </row>
    <row r="49390" spans="1:5" ht="16.5">
      <c r="A49390" s="122"/>
      <c r="B49390" s="122"/>
      <c r="E49390" s="122"/>
    </row>
    <row r="49391" spans="1:5" ht="16.5">
      <c r="A49391" s="122"/>
      <c r="B49391" s="122"/>
      <c r="E49391" s="122"/>
    </row>
    <row r="49392" spans="1:5" ht="16.5">
      <c r="A49392" s="122"/>
      <c r="B49392" s="122"/>
      <c r="E49392" s="122"/>
    </row>
    <row r="49393" spans="1:5" ht="16.5">
      <c r="A49393" s="122"/>
      <c r="B49393" s="122"/>
      <c r="E49393" s="122"/>
    </row>
    <row r="49394" spans="1:5" ht="16.5">
      <c r="A49394" s="122"/>
      <c r="B49394" s="122"/>
      <c r="E49394" s="122"/>
    </row>
    <row r="49395" spans="1:5" ht="16.5">
      <c r="A49395" s="122"/>
      <c r="B49395" s="122"/>
      <c r="E49395" s="122"/>
    </row>
    <row r="49396" spans="1:5" ht="16.5">
      <c r="A49396" s="122"/>
      <c r="B49396" s="122"/>
      <c r="E49396" s="122"/>
    </row>
    <row r="49397" spans="1:5" ht="16.5">
      <c r="A49397" s="122"/>
      <c r="B49397" s="122"/>
      <c r="E49397" s="122"/>
    </row>
    <row r="49398" spans="1:5" ht="16.5">
      <c r="A49398" s="122"/>
      <c r="B49398" s="122"/>
      <c r="E49398" s="122"/>
    </row>
    <row r="49399" spans="1:5" ht="16.5">
      <c r="A49399" s="122"/>
      <c r="B49399" s="122"/>
      <c r="E49399" s="122"/>
    </row>
    <row r="49400" spans="1:5" ht="16.5">
      <c r="A49400" s="122"/>
      <c r="B49400" s="122"/>
      <c r="E49400" s="122"/>
    </row>
    <row r="49401" spans="1:5" ht="16.5">
      <c r="A49401" s="122"/>
      <c r="B49401" s="122"/>
      <c r="E49401" s="122"/>
    </row>
    <row r="49402" spans="1:5" ht="16.5">
      <c r="A49402" s="122"/>
      <c r="B49402" s="122"/>
      <c r="E49402" s="122"/>
    </row>
    <row r="49403" spans="1:5" ht="16.5">
      <c r="A49403" s="122"/>
      <c r="B49403" s="122"/>
      <c r="E49403" s="122"/>
    </row>
    <row r="49404" spans="1:5" ht="16.5">
      <c r="A49404" s="122"/>
      <c r="B49404" s="122"/>
      <c r="E49404" s="122"/>
    </row>
    <row r="49405" spans="1:5" ht="16.5">
      <c r="A49405" s="122"/>
      <c r="B49405" s="122"/>
      <c r="E49405" s="122"/>
    </row>
    <row r="49406" spans="1:5" ht="16.5">
      <c r="A49406" s="122"/>
      <c r="B49406" s="122"/>
      <c r="E49406" s="122"/>
    </row>
    <row r="49407" spans="1:5" ht="16.5">
      <c r="A49407" s="122"/>
      <c r="B49407" s="122"/>
      <c r="E49407" s="122"/>
    </row>
    <row r="49408" spans="1:5" ht="16.5">
      <c r="A49408" s="122"/>
      <c r="B49408" s="122"/>
      <c r="E49408" s="122"/>
    </row>
    <row r="49409" spans="1:5" ht="16.5">
      <c r="A49409" s="122"/>
      <c r="B49409" s="122"/>
      <c r="E49409" s="122"/>
    </row>
    <row r="49410" spans="1:5" ht="16.5">
      <c r="A49410" s="122"/>
      <c r="B49410" s="122"/>
      <c r="E49410" s="122"/>
    </row>
    <row r="49411" spans="1:5" ht="16.5">
      <c r="A49411" s="122"/>
      <c r="B49411" s="122"/>
      <c r="E49411" s="122"/>
    </row>
    <row r="49412" spans="1:5" ht="16.5">
      <c r="A49412" s="122"/>
      <c r="B49412" s="122"/>
      <c r="E49412" s="122"/>
    </row>
    <row r="49413" spans="1:5" ht="16.5">
      <c r="A49413" s="122"/>
      <c r="B49413" s="122"/>
      <c r="E49413" s="122"/>
    </row>
    <row r="49414" spans="1:5" ht="16.5">
      <c r="A49414" s="122"/>
      <c r="B49414" s="122"/>
      <c r="E49414" s="122"/>
    </row>
    <row r="49415" spans="1:5" ht="16.5">
      <c r="A49415" s="122"/>
      <c r="B49415" s="122"/>
      <c r="E49415" s="122"/>
    </row>
    <row r="49416" spans="1:5" ht="16.5">
      <c r="A49416" s="122"/>
      <c r="B49416" s="122"/>
      <c r="E49416" s="122"/>
    </row>
    <row r="49417" spans="1:5" ht="16.5">
      <c r="A49417" s="122"/>
      <c r="B49417" s="122"/>
      <c r="E49417" s="122"/>
    </row>
    <row r="49418" spans="1:5" ht="16.5">
      <c r="A49418" s="122"/>
      <c r="B49418" s="122"/>
      <c r="E49418" s="122"/>
    </row>
    <row r="49419" spans="1:5" ht="16.5">
      <c r="A49419" s="122"/>
      <c r="B49419" s="122"/>
      <c r="E49419" s="122"/>
    </row>
    <row r="49420" spans="1:5" ht="16.5">
      <c r="A49420" s="122"/>
      <c r="B49420" s="122"/>
      <c r="E49420" s="122"/>
    </row>
    <row r="49421" spans="1:5" ht="16.5">
      <c r="A49421" s="122"/>
      <c r="B49421" s="122"/>
      <c r="E49421" s="122"/>
    </row>
    <row r="49422" spans="1:5" ht="16.5">
      <c r="A49422" s="122"/>
      <c r="B49422" s="122"/>
      <c r="E49422" s="122"/>
    </row>
    <row r="49423" spans="1:5" ht="16.5">
      <c r="A49423" s="122"/>
      <c r="B49423" s="122"/>
      <c r="E49423" s="122"/>
    </row>
    <row r="49424" spans="1:5" ht="16.5">
      <c r="A49424" s="122"/>
      <c r="B49424" s="122"/>
      <c r="E49424" s="122"/>
    </row>
    <row r="49425" spans="1:5" ht="16.5">
      <c r="A49425" s="122"/>
      <c r="B49425" s="122"/>
      <c r="E49425" s="122"/>
    </row>
    <row r="49426" spans="1:5" ht="16.5">
      <c r="A49426" s="122"/>
      <c r="B49426" s="122"/>
      <c r="E49426" s="122"/>
    </row>
    <row r="49427" spans="1:5" ht="16.5">
      <c r="A49427" s="122"/>
      <c r="B49427" s="122"/>
      <c r="E49427" s="122"/>
    </row>
    <row r="49428" spans="1:5" ht="16.5">
      <c r="A49428" s="122"/>
      <c r="B49428" s="122"/>
      <c r="E49428" s="122"/>
    </row>
    <row r="49429" spans="1:5" ht="16.5">
      <c r="A49429" s="122"/>
      <c r="B49429" s="122"/>
      <c r="E49429" s="122"/>
    </row>
    <row r="49430" spans="1:5" ht="16.5">
      <c r="A49430" s="122"/>
      <c r="B49430" s="122"/>
      <c r="E49430" s="122"/>
    </row>
    <row r="49431" spans="1:5" ht="16.5">
      <c r="A49431" s="122"/>
      <c r="B49431" s="122"/>
      <c r="E49431" s="122"/>
    </row>
    <row r="49432" spans="1:5" ht="16.5">
      <c r="A49432" s="122"/>
      <c r="B49432" s="122"/>
      <c r="E49432" s="122"/>
    </row>
    <row r="49433" spans="1:5" ht="16.5">
      <c r="A49433" s="122"/>
      <c r="B49433" s="122"/>
      <c r="E49433" s="122"/>
    </row>
    <row r="49434" spans="1:5" ht="16.5">
      <c r="A49434" s="122"/>
      <c r="B49434" s="122"/>
      <c r="E49434" s="122"/>
    </row>
    <row r="49435" spans="1:5" ht="16.5">
      <c r="A49435" s="122"/>
      <c r="B49435" s="122"/>
      <c r="E49435" s="122"/>
    </row>
    <row r="49436" spans="1:5" ht="16.5">
      <c r="A49436" s="122"/>
      <c r="B49436" s="122"/>
      <c r="E49436" s="122"/>
    </row>
    <row r="49437" spans="1:5" ht="16.5">
      <c r="A49437" s="122"/>
      <c r="B49437" s="122"/>
      <c r="E49437" s="122"/>
    </row>
    <row r="49438" spans="1:5" ht="16.5">
      <c r="A49438" s="122"/>
      <c r="B49438" s="122"/>
      <c r="E49438" s="122"/>
    </row>
    <row r="49439" spans="1:5" ht="16.5">
      <c r="A49439" s="122"/>
      <c r="B49439" s="122"/>
      <c r="E49439" s="122"/>
    </row>
    <row r="49440" spans="1:5" ht="16.5">
      <c r="A49440" s="122"/>
      <c r="B49440" s="122"/>
      <c r="E49440" s="122"/>
    </row>
    <row r="49441" spans="1:5" ht="16.5">
      <c r="A49441" s="122"/>
      <c r="B49441" s="122"/>
      <c r="E49441" s="122"/>
    </row>
    <row r="49442" spans="1:5" ht="16.5">
      <c r="A49442" s="122"/>
      <c r="B49442" s="122"/>
      <c r="E49442" s="122"/>
    </row>
    <row r="49443" spans="1:5" ht="16.5">
      <c r="A49443" s="122"/>
      <c r="B49443" s="122"/>
      <c r="E49443" s="122"/>
    </row>
    <row r="49444" spans="1:5" ht="16.5">
      <c r="A49444" s="122"/>
      <c r="B49444" s="122"/>
      <c r="E49444" s="122"/>
    </row>
    <row r="49445" spans="1:5" ht="16.5">
      <c r="A49445" s="122"/>
      <c r="B49445" s="122"/>
      <c r="E49445" s="122"/>
    </row>
    <row r="49446" spans="1:5" ht="16.5">
      <c r="A49446" s="122"/>
      <c r="B49446" s="122"/>
      <c r="E49446" s="122"/>
    </row>
    <row r="49447" spans="1:5" ht="16.5">
      <c r="A49447" s="122"/>
      <c r="B49447" s="122"/>
      <c r="E49447" s="122"/>
    </row>
    <row r="49448" spans="1:5" ht="16.5">
      <c r="A49448" s="122"/>
      <c r="B49448" s="122"/>
      <c r="E49448" s="122"/>
    </row>
    <row r="49449" spans="1:5" ht="16.5">
      <c r="A49449" s="122"/>
      <c r="B49449" s="122"/>
      <c r="E49449" s="122"/>
    </row>
    <row r="49450" spans="1:5" ht="16.5">
      <c r="A49450" s="122"/>
      <c r="B49450" s="122"/>
      <c r="E49450" s="122"/>
    </row>
    <row r="49451" spans="1:5" ht="16.5">
      <c r="A49451" s="122"/>
      <c r="B49451" s="122"/>
      <c r="E49451" s="122"/>
    </row>
    <row r="49452" spans="1:5" ht="16.5">
      <c r="A49452" s="122"/>
      <c r="B49452" s="122"/>
      <c r="E49452" s="122"/>
    </row>
    <row r="49453" spans="1:5" ht="16.5">
      <c r="A49453" s="122"/>
      <c r="B49453" s="122"/>
      <c r="E49453" s="122"/>
    </row>
    <row r="49454" spans="1:5" ht="16.5">
      <c r="A49454" s="122"/>
      <c r="B49454" s="122"/>
      <c r="E49454" s="122"/>
    </row>
    <row r="49455" spans="1:5" ht="16.5">
      <c r="A49455" s="122"/>
      <c r="B49455" s="122"/>
      <c r="E49455" s="122"/>
    </row>
    <row r="49456" spans="1:5" ht="16.5">
      <c r="A49456" s="122"/>
      <c r="B49456" s="122"/>
      <c r="E49456" s="122"/>
    </row>
    <row r="49457" spans="1:5" ht="16.5">
      <c r="A49457" s="122"/>
      <c r="B49457" s="122"/>
      <c r="E49457" s="122"/>
    </row>
    <row r="49458" spans="1:5" ht="16.5">
      <c r="A49458" s="122"/>
      <c r="B49458" s="122"/>
      <c r="E49458" s="122"/>
    </row>
    <row r="49459" spans="1:5" ht="16.5">
      <c r="A49459" s="122"/>
      <c r="B49459" s="122"/>
      <c r="E49459" s="122"/>
    </row>
    <row r="49460" spans="1:5" ht="16.5">
      <c r="A49460" s="122"/>
      <c r="B49460" s="122"/>
      <c r="E49460" s="122"/>
    </row>
    <row r="49461" spans="1:5" ht="16.5">
      <c r="A49461" s="122"/>
      <c r="B49461" s="122"/>
      <c r="E49461" s="122"/>
    </row>
    <row r="49462" spans="1:5" ht="16.5">
      <c r="A49462" s="122"/>
      <c r="B49462" s="122"/>
      <c r="E49462" s="122"/>
    </row>
    <row r="49463" spans="1:5" ht="16.5">
      <c r="A49463" s="122"/>
      <c r="B49463" s="122"/>
      <c r="E49463" s="122"/>
    </row>
    <row r="49464" spans="1:5" ht="16.5">
      <c r="A49464" s="122"/>
      <c r="B49464" s="122"/>
      <c r="E49464" s="122"/>
    </row>
    <row r="49465" spans="1:5" ht="16.5">
      <c r="A49465" s="122"/>
      <c r="B49465" s="122"/>
      <c r="E49465" s="122"/>
    </row>
    <row r="49466" spans="1:5" ht="16.5">
      <c r="A49466" s="122"/>
      <c r="B49466" s="122"/>
      <c r="E49466" s="122"/>
    </row>
    <row r="49467" spans="1:5" ht="16.5">
      <c r="A49467" s="122"/>
      <c r="B49467" s="122"/>
      <c r="E49467" s="122"/>
    </row>
    <row r="49468" spans="1:5" ht="16.5">
      <c r="A49468" s="122"/>
      <c r="B49468" s="122"/>
      <c r="E49468" s="122"/>
    </row>
    <row r="49469" spans="1:5" ht="16.5">
      <c r="A49469" s="122"/>
      <c r="B49469" s="122"/>
      <c r="E49469" s="122"/>
    </row>
    <row r="49470" spans="1:5" ht="16.5">
      <c r="A49470" s="122"/>
      <c r="B49470" s="122"/>
      <c r="E49470" s="122"/>
    </row>
    <row r="49471" spans="1:5" ht="16.5">
      <c r="A49471" s="122"/>
      <c r="B49471" s="122"/>
      <c r="E49471" s="122"/>
    </row>
    <row r="49472" spans="1:5" ht="16.5">
      <c r="A49472" s="122"/>
      <c r="B49472" s="122"/>
      <c r="E49472" s="122"/>
    </row>
    <row r="49473" spans="1:5" ht="16.5">
      <c r="A49473" s="122"/>
      <c r="B49473" s="122"/>
      <c r="E49473" s="122"/>
    </row>
    <row r="49474" spans="1:5" ht="16.5">
      <c r="A49474" s="122"/>
      <c r="B49474" s="122"/>
      <c r="E49474" s="122"/>
    </row>
    <row r="49475" spans="1:5" ht="16.5">
      <c r="A49475" s="122"/>
      <c r="B49475" s="122"/>
      <c r="E49475" s="122"/>
    </row>
    <row r="49476" spans="1:5" ht="16.5">
      <c r="A49476" s="122"/>
      <c r="B49476" s="122"/>
      <c r="E49476" s="122"/>
    </row>
    <row r="49477" spans="1:5" ht="16.5">
      <c r="A49477" s="122"/>
      <c r="B49477" s="122"/>
      <c r="E49477" s="122"/>
    </row>
    <row r="49478" spans="1:5" ht="16.5">
      <c r="A49478" s="122"/>
      <c r="B49478" s="122"/>
      <c r="E49478" s="122"/>
    </row>
    <row r="49479" spans="1:5" ht="16.5">
      <c r="A49479" s="122"/>
      <c r="B49479" s="122"/>
      <c r="E49479" s="122"/>
    </row>
    <row r="49480" spans="1:5" ht="16.5">
      <c r="A49480" s="122"/>
      <c r="B49480" s="122"/>
      <c r="E49480" s="122"/>
    </row>
    <row r="49481" spans="1:5" ht="16.5">
      <c r="A49481" s="122"/>
      <c r="B49481" s="122"/>
      <c r="E49481" s="122"/>
    </row>
    <row r="49482" spans="1:5" ht="16.5">
      <c r="A49482" s="122"/>
      <c r="B49482" s="122"/>
      <c r="E49482" s="122"/>
    </row>
    <row r="49483" spans="1:5" ht="16.5">
      <c r="A49483" s="122"/>
      <c r="B49483" s="122"/>
      <c r="E49483" s="122"/>
    </row>
    <row r="49484" spans="1:5" ht="16.5">
      <c r="A49484" s="122"/>
      <c r="B49484" s="122"/>
      <c r="E49484" s="122"/>
    </row>
    <row r="49485" spans="1:5" ht="16.5">
      <c r="A49485" s="122"/>
      <c r="B49485" s="122"/>
      <c r="E49485" s="122"/>
    </row>
    <row r="49486" spans="1:5" ht="16.5">
      <c r="A49486" s="122"/>
      <c r="B49486" s="122"/>
      <c r="E49486" s="122"/>
    </row>
    <row r="49487" spans="1:5" ht="16.5">
      <c r="A49487" s="122"/>
      <c r="B49487" s="122"/>
      <c r="E49487" s="122"/>
    </row>
    <row r="49488" spans="1:5" ht="16.5">
      <c r="A49488" s="122"/>
      <c r="B49488" s="122"/>
      <c r="E49488" s="122"/>
    </row>
    <row r="49489" spans="1:5" ht="16.5">
      <c r="A49489" s="122"/>
      <c r="B49489" s="122"/>
      <c r="E49489" s="122"/>
    </row>
    <row r="49490" spans="1:5" ht="16.5">
      <c r="A49490" s="122"/>
      <c r="B49490" s="122"/>
      <c r="E49490" s="122"/>
    </row>
    <row r="49491" spans="1:5" ht="16.5">
      <c r="A49491" s="122"/>
      <c r="B49491" s="122"/>
      <c r="E49491" s="122"/>
    </row>
    <row r="49492" spans="1:5" ht="16.5">
      <c r="A49492" s="122"/>
      <c r="B49492" s="122"/>
      <c r="E49492" s="122"/>
    </row>
    <row r="49493" spans="1:5" ht="16.5">
      <c r="A49493" s="122"/>
      <c r="B49493" s="122"/>
      <c r="E49493" s="122"/>
    </row>
    <row r="49494" spans="1:5" ht="16.5">
      <c r="A49494" s="122"/>
      <c r="B49494" s="122"/>
      <c r="E49494" s="122"/>
    </row>
    <row r="49495" spans="1:5" ht="16.5">
      <c r="A49495" s="122"/>
      <c r="B49495" s="122"/>
      <c r="E49495" s="122"/>
    </row>
    <row r="49496" spans="1:5" ht="16.5">
      <c r="A49496" s="122"/>
      <c r="B49496" s="122"/>
      <c r="E49496" s="122"/>
    </row>
    <row r="49497" spans="1:5" ht="16.5">
      <c r="A49497" s="122"/>
      <c r="B49497" s="122"/>
      <c r="E49497" s="122"/>
    </row>
    <row r="49498" spans="1:5" ht="16.5">
      <c r="A49498" s="122"/>
      <c r="B49498" s="122"/>
      <c r="E49498" s="122"/>
    </row>
    <row r="49499" spans="1:5" ht="16.5">
      <c r="A49499" s="122"/>
      <c r="B49499" s="122"/>
      <c r="E49499" s="122"/>
    </row>
    <row r="49500" spans="1:5" ht="16.5">
      <c r="A49500" s="122"/>
      <c r="B49500" s="122"/>
      <c r="E49500" s="122"/>
    </row>
    <row r="49501" spans="1:5" ht="16.5">
      <c r="A49501" s="122"/>
      <c r="B49501" s="122"/>
      <c r="E49501" s="122"/>
    </row>
    <row r="49502" spans="1:5" ht="16.5">
      <c r="A49502" s="122"/>
      <c r="B49502" s="122"/>
      <c r="E49502" s="122"/>
    </row>
    <row r="49503" spans="1:5" ht="16.5">
      <c r="A49503" s="122"/>
      <c r="B49503" s="122"/>
      <c r="E49503" s="122"/>
    </row>
    <row r="49504" spans="1:5" ht="16.5">
      <c r="A49504" s="122"/>
      <c r="B49504" s="122"/>
      <c r="E49504" s="122"/>
    </row>
    <row r="49505" spans="1:5" ht="16.5">
      <c r="A49505" s="122"/>
      <c r="B49505" s="122"/>
      <c r="E49505" s="122"/>
    </row>
    <row r="49506" spans="1:5" ht="16.5">
      <c r="A49506" s="122"/>
      <c r="B49506" s="122"/>
      <c r="E49506" s="122"/>
    </row>
    <row r="49507" spans="1:5" ht="16.5">
      <c r="A49507" s="122"/>
      <c r="B49507" s="122"/>
      <c r="E49507" s="122"/>
    </row>
    <row r="49508" spans="1:5" ht="16.5">
      <c r="A49508" s="122"/>
      <c r="B49508" s="122"/>
      <c r="E49508" s="122"/>
    </row>
    <row r="49509" spans="1:5" ht="16.5">
      <c r="A49509" s="122"/>
      <c r="B49509" s="122"/>
      <c r="E49509" s="122"/>
    </row>
    <row r="49510" spans="1:5" ht="16.5">
      <c r="A49510" s="122"/>
      <c r="B49510" s="122"/>
      <c r="E49510" s="122"/>
    </row>
    <row r="49511" spans="1:5" ht="16.5">
      <c r="A49511" s="122"/>
      <c r="B49511" s="122"/>
      <c r="E49511" s="122"/>
    </row>
    <row r="49512" spans="1:5" ht="16.5">
      <c r="A49512" s="122"/>
      <c r="B49512" s="122"/>
      <c r="E49512" s="122"/>
    </row>
    <row r="49513" spans="1:5" ht="16.5">
      <c r="A49513" s="122"/>
      <c r="B49513" s="122"/>
      <c r="E49513" s="122"/>
    </row>
    <row r="49514" spans="1:5" ht="16.5">
      <c r="A49514" s="122"/>
      <c r="B49514" s="122"/>
      <c r="E49514" s="122"/>
    </row>
    <row r="49515" spans="1:5" ht="16.5">
      <c r="A49515" s="122"/>
      <c r="B49515" s="122"/>
      <c r="E49515" s="122"/>
    </row>
    <row r="49516" spans="1:5" ht="16.5">
      <c r="A49516" s="122"/>
      <c r="B49516" s="122"/>
      <c r="E49516" s="122"/>
    </row>
    <row r="49517" spans="1:5" ht="16.5">
      <c r="A49517" s="122"/>
      <c r="B49517" s="122"/>
      <c r="E49517" s="122"/>
    </row>
    <row r="49518" spans="1:5" ht="16.5">
      <c r="A49518" s="122"/>
      <c r="B49518" s="122"/>
      <c r="E49518" s="122"/>
    </row>
    <row r="49519" spans="1:5" ht="16.5">
      <c r="A49519" s="122"/>
      <c r="B49519" s="122"/>
      <c r="E49519" s="122"/>
    </row>
    <row r="49520" spans="1:5" ht="16.5">
      <c r="A49520" s="122"/>
      <c r="B49520" s="122"/>
      <c r="E49520" s="122"/>
    </row>
    <row r="49521" spans="1:5" ht="16.5">
      <c r="A49521" s="122"/>
      <c r="B49521" s="122"/>
      <c r="E49521" s="122"/>
    </row>
    <row r="49522" spans="1:5" ht="16.5">
      <c r="A49522" s="122"/>
      <c r="B49522" s="122"/>
      <c r="E49522" s="122"/>
    </row>
    <row r="49523" spans="1:5" ht="16.5">
      <c r="A49523" s="122"/>
      <c r="B49523" s="122"/>
      <c r="E49523" s="122"/>
    </row>
    <row r="49524" spans="1:5" ht="16.5">
      <c r="A49524" s="122"/>
      <c r="B49524" s="122"/>
      <c r="E49524" s="122"/>
    </row>
    <row r="49525" spans="1:5" ht="16.5">
      <c r="A49525" s="122"/>
      <c r="B49525" s="122"/>
      <c r="E49525" s="122"/>
    </row>
    <row r="49526" spans="1:5" ht="16.5">
      <c r="A49526" s="122"/>
      <c r="B49526" s="122"/>
      <c r="E49526" s="122"/>
    </row>
    <row r="49527" spans="1:5" ht="16.5">
      <c r="A49527" s="122"/>
      <c r="B49527" s="122"/>
      <c r="E49527" s="122"/>
    </row>
    <row r="49528" spans="1:5" ht="16.5">
      <c r="A49528" s="122"/>
      <c r="B49528" s="122"/>
      <c r="E49528" s="122"/>
    </row>
    <row r="49529" spans="1:5" ht="16.5">
      <c r="A49529" s="122"/>
      <c r="B49529" s="122"/>
      <c r="E49529" s="122"/>
    </row>
    <row r="49530" spans="1:5" ht="16.5">
      <c r="A49530" s="122"/>
      <c r="B49530" s="122"/>
      <c r="E49530" s="122"/>
    </row>
    <row r="49531" spans="1:5" ht="16.5">
      <c r="A49531" s="122"/>
      <c r="B49531" s="122"/>
      <c r="E49531" s="122"/>
    </row>
    <row r="49532" spans="1:5" ht="16.5">
      <c r="A49532" s="122"/>
      <c r="B49532" s="122"/>
      <c r="E49532" s="122"/>
    </row>
    <row r="49533" spans="1:5" ht="16.5">
      <c r="A49533" s="122"/>
      <c r="B49533" s="122"/>
      <c r="E49533" s="122"/>
    </row>
    <row r="49534" spans="1:5" ht="16.5">
      <c r="A49534" s="122"/>
      <c r="B49534" s="122"/>
      <c r="E49534" s="122"/>
    </row>
    <row r="49535" spans="1:5" ht="16.5">
      <c r="A49535" s="122"/>
      <c r="B49535" s="122"/>
      <c r="E49535" s="122"/>
    </row>
    <row r="49536" spans="1:5" ht="16.5">
      <c r="A49536" s="122"/>
      <c r="B49536" s="122"/>
      <c r="E49536" s="122"/>
    </row>
    <row r="49537" spans="1:5" ht="16.5">
      <c r="A49537" s="122"/>
      <c r="B49537" s="122"/>
      <c r="E49537" s="122"/>
    </row>
    <row r="49538" spans="1:5" ht="16.5">
      <c r="A49538" s="122"/>
      <c r="B49538" s="122"/>
      <c r="E49538" s="122"/>
    </row>
    <row r="49539" spans="1:5" ht="16.5">
      <c r="A49539" s="122"/>
      <c r="B49539" s="122"/>
      <c r="E49539" s="122"/>
    </row>
    <row r="49540" spans="1:5" ht="16.5">
      <c r="A49540" s="122"/>
      <c r="B49540" s="122"/>
      <c r="E49540" s="122"/>
    </row>
    <row r="49541" spans="1:5" ht="16.5">
      <c r="A49541" s="122"/>
      <c r="B49541" s="122"/>
      <c r="E49541" s="122"/>
    </row>
    <row r="49542" spans="1:5" ht="16.5">
      <c r="A49542" s="122"/>
      <c r="B49542" s="122"/>
      <c r="E49542" s="122"/>
    </row>
    <row r="49543" spans="1:5" ht="16.5">
      <c r="A49543" s="122"/>
      <c r="B49543" s="122"/>
      <c r="E49543" s="122"/>
    </row>
    <row r="49544" spans="1:5" ht="16.5">
      <c r="A49544" s="122"/>
      <c r="B49544" s="122"/>
      <c r="E49544" s="122"/>
    </row>
    <row r="49545" spans="1:5" ht="16.5">
      <c r="A49545" s="122"/>
      <c r="B49545" s="122"/>
      <c r="E49545" s="122"/>
    </row>
    <row r="49546" spans="1:5" ht="16.5">
      <c r="A49546" s="122"/>
      <c r="B49546" s="122"/>
      <c r="E49546" s="122"/>
    </row>
    <row r="49547" spans="1:5" ht="16.5">
      <c r="A49547" s="122"/>
      <c r="B49547" s="122"/>
      <c r="E49547" s="122"/>
    </row>
    <row r="49548" spans="1:5" ht="16.5">
      <c r="A49548" s="122"/>
      <c r="B49548" s="122"/>
      <c r="E49548" s="122"/>
    </row>
    <row r="49549" spans="1:5" ht="16.5">
      <c r="A49549" s="122"/>
      <c r="B49549" s="122"/>
      <c r="E49549" s="122"/>
    </row>
    <row r="49550" spans="1:5" ht="16.5">
      <c r="A49550" s="122"/>
      <c r="B49550" s="122"/>
      <c r="E49550" s="122"/>
    </row>
    <row r="49551" spans="1:5" ht="16.5">
      <c r="A49551" s="122"/>
      <c r="B49551" s="122"/>
      <c r="E49551" s="122"/>
    </row>
    <row r="49552" spans="1:5" ht="16.5">
      <c r="A49552" s="122"/>
      <c r="B49552" s="122"/>
      <c r="E49552" s="122"/>
    </row>
    <row r="49553" spans="1:5" ht="16.5">
      <c r="A49553" s="122"/>
      <c r="B49553" s="122"/>
      <c r="E49553" s="122"/>
    </row>
    <row r="49554" spans="1:5" ht="16.5">
      <c r="A49554" s="122"/>
      <c r="B49554" s="122"/>
      <c r="E49554" s="122"/>
    </row>
    <row r="49555" spans="1:5" ht="16.5">
      <c r="A49555" s="122"/>
      <c r="B49555" s="122"/>
      <c r="E49555" s="122"/>
    </row>
    <row r="49556" spans="1:5" ht="16.5">
      <c r="A49556" s="122"/>
      <c r="B49556" s="122"/>
      <c r="E49556" s="122"/>
    </row>
    <row r="49557" spans="1:5" ht="16.5">
      <c r="A49557" s="122"/>
      <c r="B49557" s="122"/>
      <c r="E49557" s="122"/>
    </row>
    <row r="49558" spans="1:5" ht="16.5">
      <c r="A49558" s="122"/>
      <c r="B49558" s="122"/>
      <c r="E49558" s="122"/>
    </row>
    <row r="49559" spans="1:5" ht="16.5">
      <c r="A49559" s="122"/>
      <c r="B49559" s="122"/>
      <c r="E49559" s="122"/>
    </row>
    <row r="49560" spans="1:5" ht="16.5">
      <c r="A49560" s="122"/>
      <c r="B49560" s="122"/>
      <c r="E49560" s="122"/>
    </row>
    <row r="49561" spans="1:5" ht="16.5">
      <c r="A49561" s="122"/>
      <c r="B49561" s="122"/>
      <c r="E49561" s="122"/>
    </row>
    <row r="49562" spans="1:5" ht="16.5">
      <c r="A49562" s="122"/>
      <c r="B49562" s="122"/>
      <c r="E49562" s="122"/>
    </row>
    <row r="49563" spans="1:5" ht="16.5">
      <c r="A49563" s="122"/>
      <c r="B49563" s="122"/>
      <c r="E49563" s="122"/>
    </row>
    <row r="49564" spans="1:5" ht="16.5">
      <c r="A49564" s="122"/>
      <c r="B49564" s="122"/>
      <c r="E49564" s="122"/>
    </row>
    <row r="49565" spans="1:5" ht="16.5">
      <c r="A49565" s="122"/>
      <c r="B49565" s="122"/>
      <c r="E49565" s="122"/>
    </row>
    <row r="49566" spans="1:5" ht="16.5">
      <c r="A49566" s="122"/>
      <c r="B49566" s="122"/>
      <c r="E49566" s="122"/>
    </row>
    <row r="49567" spans="1:5" ht="16.5">
      <c r="A49567" s="122"/>
      <c r="B49567" s="122"/>
      <c r="E49567" s="122"/>
    </row>
    <row r="49568" spans="1:5" ht="16.5">
      <c r="A49568" s="122"/>
      <c r="B49568" s="122"/>
      <c r="E49568" s="122"/>
    </row>
    <row r="49569" spans="1:5" ht="16.5">
      <c r="A49569" s="122"/>
      <c r="B49569" s="122"/>
      <c r="E49569" s="122"/>
    </row>
    <row r="49570" spans="1:5" ht="16.5">
      <c r="A49570" s="122"/>
      <c r="B49570" s="122"/>
      <c r="E49570" s="122"/>
    </row>
    <row r="49571" spans="1:5" ht="16.5">
      <c r="A49571" s="122"/>
      <c r="B49571" s="122"/>
      <c r="E49571" s="122"/>
    </row>
    <row r="49572" spans="1:5" ht="16.5">
      <c r="A49572" s="122"/>
      <c r="B49572" s="122"/>
      <c r="E49572" s="122"/>
    </row>
    <row r="49573" spans="1:5" ht="16.5">
      <c r="A49573" s="122"/>
      <c r="B49573" s="122"/>
      <c r="E49573" s="122"/>
    </row>
    <row r="49574" spans="1:5" ht="16.5">
      <c r="A49574" s="122"/>
      <c r="B49574" s="122"/>
      <c r="E49574" s="122"/>
    </row>
    <row r="49575" spans="1:5" ht="16.5">
      <c r="A49575" s="122"/>
      <c r="B49575" s="122"/>
      <c r="E49575" s="122"/>
    </row>
    <row r="49576" spans="1:5" ht="16.5">
      <c r="A49576" s="122"/>
      <c r="B49576" s="122"/>
      <c r="E49576" s="122"/>
    </row>
    <row r="49577" spans="1:5" ht="16.5">
      <c r="A49577" s="122"/>
      <c r="B49577" s="122"/>
      <c r="E49577" s="122"/>
    </row>
    <row r="49578" spans="1:5" ht="16.5">
      <c r="A49578" s="122"/>
      <c r="B49578" s="122"/>
      <c r="E49578" s="122"/>
    </row>
    <row r="49579" spans="1:5" ht="16.5">
      <c r="A49579" s="122"/>
      <c r="B49579" s="122"/>
      <c r="E49579" s="122"/>
    </row>
    <row r="49580" spans="1:5" ht="16.5">
      <c r="A49580" s="122"/>
      <c r="B49580" s="122"/>
      <c r="E49580" s="122"/>
    </row>
    <row r="49581" spans="1:5" ht="16.5">
      <c r="A49581" s="122"/>
      <c r="B49581" s="122"/>
      <c r="E49581" s="122"/>
    </row>
    <row r="49582" spans="1:5" ht="16.5">
      <c r="A49582" s="122"/>
      <c r="B49582" s="122"/>
      <c r="E49582" s="122"/>
    </row>
    <row r="49583" spans="1:5" ht="16.5">
      <c r="A49583" s="122"/>
      <c r="B49583" s="122"/>
      <c r="E49583" s="122"/>
    </row>
    <row r="49584" spans="1:5" ht="16.5">
      <c r="A49584" s="122"/>
      <c r="B49584" s="122"/>
      <c r="E49584" s="122"/>
    </row>
    <row r="49585" spans="1:5" ht="16.5">
      <c r="A49585" s="122"/>
      <c r="B49585" s="122"/>
      <c r="E49585" s="122"/>
    </row>
    <row r="49586" spans="1:5" ht="16.5">
      <c r="A49586" s="122"/>
      <c r="B49586" s="122"/>
      <c r="E49586" s="122"/>
    </row>
    <row r="49587" spans="1:5" ht="16.5">
      <c r="A49587" s="122"/>
      <c r="B49587" s="122"/>
      <c r="E49587" s="122"/>
    </row>
    <row r="49588" spans="1:5" ht="16.5">
      <c r="A49588" s="122"/>
      <c r="B49588" s="122"/>
      <c r="E49588" s="122"/>
    </row>
    <row r="49589" spans="1:5" ht="16.5">
      <c r="A49589" s="122"/>
      <c r="B49589" s="122"/>
      <c r="E49589" s="122"/>
    </row>
    <row r="49590" spans="1:5" ht="16.5">
      <c r="A49590" s="122"/>
      <c r="B49590" s="122"/>
      <c r="E49590" s="122"/>
    </row>
    <row r="49591" spans="1:5" ht="16.5">
      <c r="A49591" s="122"/>
      <c r="B49591" s="122"/>
      <c r="E49591" s="122"/>
    </row>
    <row r="49592" spans="1:5" ht="16.5">
      <c r="A49592" s="122"/>
      <c r="B49592" s="122"/>
      <c r="E49592" s="122"/>
    </row>
    <row r="49593" spans="1:5" ht="16.5">
      <c r="A49593" s="122"/>
      <c r="B49593" s="122"/>
      <c r="E49593" s="122"/>
    </row>
    <row r="49594" spans="1:5" ht="16.5">
      <c r="A49594" s="122"/>
      <c r="B49594" s="122"/>
      <c r="E49594" s="122"/>
    </row>
    <row r="49595" spans="1:5" ht="16.5">
      <c r="A49595" s="122"/>
      <c r="B49595" s="122"/>
      <c r="E49595" s="122"/>
    </row>
    <row r="49596" spans="1:5" ht="16.5">
      <c r="A49596" s="122"/>
      <c r="B49596" s="122"/>
      <c r="E49596" s="122"/>
    </row>
    <row r="49597" spans="1:5" ht="16.5">
      <c r="A49597" s="122"/>
      <c r="B49597" s="122"/>
      <c r="E49597" s="122"/>
    </row>
    <row r="49598" spans="1:5" ht="16.5">
      <c r="A49598" s="122"/>
      <c r="B49598" s="122"/>
      <c r="E49598" s="122"/>
    </row>
    <row r="49599" spans="1:5" ht="16.5">
      <c r="A49599" s="122"/>
      <c r="B49599" s="122"/>
      <c r="E49599" s="122"/>
    </row>
    <row r="49600" spans="1:5" ht="16.5">
      <c r="A49600" s="122"/>
      <c r="B49600" s="122"/>
      <c r="E49600" s="122"/>
    </row>
    <row r="49601" spans="1:5" ht="16.5">
      <c r="A49601" s="122"/>
      <c r="B49601" s="122"/>
      <c r="E49601" s="122"/>
    </row>
    <row r="49602" spans="1:5" ht="16.5">
      <c r="A49602" s="122"/>
      <c r="B49602" s="122"/>
      <c r="E49602" s="122"/>
    </row>
    <row r="49603" spans="1:5" ht="16.5">
      <c r="A49603" s="122"/>
      <c r="B49603" s="122"/>
      <c r="E49603" s="122"/>
    </row>
    <row r="49604" spans="1:5" ht="16.5">
      <c r="A49604" s="122"/>
      <c r="B49604" s="122"/>
      <c r="E49604" s="122"/>
    </row>
    <row r="49605" spans="1:5" ht="16.5">
      <c r="A49605" s="122"/>
      <c r="B49605" s="122"/>
      <c r="E49605" s="122"/>
    </row>
    <row r="49606" spans="1:5" ht="16.5">
      <c r="A49606" s="122"/>
      <c r="B49606" s="122"/>
      <c r="E49606" s="122"/>
    </row>
    <row r="49607" spans="1:5" ht="16.5">
      <c r="A49607" s="122"/>
      <c r="B49607" s="122"/>
      <c r="E49607" s="122"/>
    </row>
    <row r="49608" spans="1:5" ht="16.5">
      <c r="A49608" s="122"/>
      <c r="B49608" s="122"/>
      <c r="E49608" s="122"/>
    </row>
    <row r="49609" spans="1:5" ht="16.5">
      <c r="A49609" s="122"/>
      <c r="B49609" s="122"/>
      <c r="E49609" s="122"/>
    </row>
    <row r="49610" spans="1:5" ht="16.5">
      <c r="A49610" s="122"/>
      <c r="B49610" s="122"/>
      <c r="E49610" s="122"/>
    </row>
    <row r="49611" spans="1:5" ht="16.5">
      <c r="A49611" s="122"/>
      <c r="B49611" s="122"/>
      <c r="E49611" s="122"/>
    </row>
    <row r="49612" spans="1:5" ht="16.5">
      <c r="A49612" s="122"/>
      <c r="B49612" s="122"/>
      <c r="E49612" s="122"/>
    </row>
    <row r="49613" spans="1:5" ht="16.5">
      <c r="A49613" s="122"/>
      <c r="B49613" s="122"/>
      <c r="E49613" s="122"/>
    </row>
    <row r="49614" spans="1:5" ht="16.5">
      <c r="A49614" s="122"/>
      <c r="B49614" s="122"/>
      <c r="E49614" s="122"/>
    </row>
    <row r="49615" spans="1:5" ht="16.5">
      <c r="A49615" s="122"/>
      <c r="B49615" s="122"/>
      <c r="E49615" s="122"/>
    </row>
    <row r="49616" spans="1:5" ht="16.5">
      <c r="A49616" s="122"/>
      <c r="B49616" s="122"/>
      <c r="E49616" s="122"/>
    </row>
    <row r="49617" spans="1:5" ht="16.5">
      <c r="A49617" s="122"/>
      <c r="B49617" s="122"/>
      <c r="E49617" s="122"/>
    </row>
    <row r="49618" spans="1:5" ht="16.5">
      <c r="A49618" s="122"/>
      <c r="B49618" s="122"/>
      <c r="E49618" s="122"/>
    </row>
    <row r="49619" spans="1:5" ht="16.5">
      <c r="A49619" s="122"/>
      <c r="B49619" s="122"/>
      <c r="E49619" s="122"/>
    </row>
    <row r="49620" spans="1:5" ht="16.5">
      <c r="A49620" s="122"/>
      <c r="B49620" s="122"/>
      <c r="E49620" s="122"/>
    </row>
    <row r="49621" spans="1:5" ht="16.5">
      <c r="A49621" s="122"/>
      <c r="B49621" s="122"/>
      <c r="E49621" s="122"/>
    </row>
    <row r="49622" spans="1:5" ht="16.5">
      <c r="A49622" s="122"/>
      <c r="B49622" s="122"/>
      <c r="E49622" s="122"/>
    </row>
    <row r="49623" spans="1:5" ht="16.5">
      <c r="A49623" s="122"/>
      <c r="B49623" s="122"/>
      <c r="E49623" s="122"/>
    </row>
    <row r="49624" spans="1:5" ht="16.5">
      <c r="A49624" s="122"/>
      <c r="B49624" s="122"/>
      <c r="E49624" s="122"/>
    </row>
    <row r="49625" spans="1:5" ht="16.5">
      <c r="A49625" s="122"/>
      <c r="B49625" s="122"/>
      <c r="E49625" s="122"/>
    </row>
    <row r="49626" spans="1:5" ht="16.5">
      <c r="A49626" s="122"/>
      <c r="B49626" s="122"/>
      <c r="E49626" s="122"/>
    </row>
    <row r="49627" spans="1:5" ht="16.5">
      <c r="A49627" s="122"/>
      <c r="B49627" s="122"/>
      <c r="E49627" s="122"/>
    </row>
    <row r="49628" spans="1:5" ht="16.5">
      <c r="A49628" s="122"/>
      <c r="B49628" s="122"/>
      <c r="E49628" s="122"/>
    </row>
    <row r="49629" spans="1:5" ht="16.5">
      <c r="A49629" s="122"/>
      <c r="B49629" s="122"/>
      <c r="E49629" s="122"/>
    </row>
    <row r="49630" spans="1:5" ht="16.5">
      <c r="A49630" s="122"/>
      <c r="B49630" s="122"/>
      <c r="E49630" s="122"/>
    </row>
    <row r="49631" spans="1:5" ht="16.5">
      <c r="A49631" s="122"/>
      <c r="B49631" s="122"/>
      <c r="E49631" s="122"/>
    </row>
    <row r="49632" spans="1:5" ht="16.5">
      <c r="A49632" s="122"/>
      <c r="B49632" s="122"/>
      <c r="E49632" s="122"/>
    </row>
    <row r="49633" spans="1:5" ht="16.5">
      <c r="A49633" s="122"/>
      <c r="B49633" s="122"/>
      <c r="E49633" s="122"/>
    </row>
    <row r="49634" spans="1:5" ht="16.5">
      <c r="A49634" s="122"/>
      <c r="B49634" s="122"/>
      <c r="E49634" s="122"/>
    </row>
    <row r="49635" spans="1:5" ht="16.5">
      <c r="A49635" s="122"/>
      <c r="B49635" s="122"/>
      <c r="E49635" s="122"/>
    </row>
    <row r="49636" spans="1:5" ht="16.5">
      <c r="A49636" s="122"/>
      <c r="B49636" s="122"/>
      <c r="E49636" s="122"/>
    </row>
    <row r="49637" spans="1:5" ht="16.5">
      <c r="A49637" s="122"/>
      <c r="B49637" s="122"/>
      <c r="E49637" s="122"/>
    </row>
    <row r="49638" spans="1:5" ht="16.5">
      <c r="A49638" s="122"/>
      <c r="B49638" s="122"/>
      <c r="E49638" s="122"/>
    </row>
    <row r="49639" spans="1:5" ht="16.5">
      <c r="A49639" s="122"/>
      <c r="B49639" s="122"/>
      <c r="E49639" s="122"/>
    </row>
    <row r="49640" spans="1:5" ht="16.5">
      <c r="A49640" s="122"/>
      <c r="B49640" s="122"/>
      <c r="E49640" s="122"/>
    </row>
    <row r="49641" spans="1:5" ht="16.5">
      <c r="A49641" s="122"/>
      <c r="B49641" s="122"/>
      <c r="E49641" s="122"/>
    </row>
    <row r="49642" spans="1:5" ht="16.5">
      <c r="A49642" s="122"/>
      <c r="B49642" s="122"/>
      <c r="E49642" s="122"/>
    </row>
    <row r="49643" spans="1:5" ht="16.5">
      <c r="A49643" s="122"/>
      <c r="B49643" s="122"/>
      <c r="E49643" s="122"/>
    </row>
    <row r="49644" spans="1:5" ht="16.5">
      <c r="A49644" s="122"/>
      <c r="B49644" s="122"/>
      <c r="E49644" s="122"/>
    </row>
    <row r="49645" spans="1:5" ht="16.5">
      <c r="A49645" s="122"/>
      <c r="B49645" s="122"/>
      <c r="E49645" s="122"/>
    </row>
    <row r="49646" spans="1:5" ht="16.5">
      <c r="A49646" s="122"/>
      <c r="B49646" s="122"/>
      <c r="E49646" s="122"/>
    </row>
    <row r="49647" spans="1:5" ht="16.5">
      <c r="A49647" s="122"/>
      <c r="B49647" s="122"/>
      <c r="E49647" s="122"/>
    </row>
    <row r="49648" spans="1:5" ht="16.5">
      <c r="A49648" s="122"/>
      <c r="B49648" s="122"/>
      <c r="E49648" s="122"/>
    </row>
    <row r="49649" spans="1:5" ht="16.5">
      <c r="A49649" s="122"/>
      <c r="B49649" s="122"/>
      <c r="E49649" s="122"/>
    </row>
    <row r="49650" spans="1:5" ht="16.5">
      <c r="A49650" s="122"/>
      <c r="B49650" s="122"/>
      <c r="E49650" s="122"/>
    </row>
    <row r="49651" spans="1:5" ht="16.5">
      <c r="A49651" s="122"/>
      <c r="B49651" s="122"/>
      <c r="E49651" s="122"/>
    </row>
    <row r="49652" spans="1:5" ht="16.5">
      <c r="A49652" s="122"/>
      <c r="B49652" s="122"/>
      <c r="E49652" s="122"/>
    </row>
    <row r="49653" spans="1:5" ht="16.5">
      <c r="A49653" s="122"/>
      <c r="B49653" s="122"/>
      <c r="E49653" s="122"/>
    </row>
    <row r="49654" spans="1:5" ht="16.5">
      <c r="A49654" s="122"/>
      <c r="B49654" s="122"/>
      <c r="E49654" s="122"/>
    </row>
    <row r="49655" spans="1:5" ht="16.5">
      <c r="A49655" s="122"/>
      <c r="B49655" s="122"/>
      <c r="E49655" s="122"/>
    </row>
    <row r="49656" spans="1:5" ht="16.5">
      <c r="A49656" s="122"/>
      <c r="B49656" s="122"/>
      <c r="E49656" s="122"/>
    </row>
    <row r="49657" spans="1:5" ht="16.5">
      <c r="A49657" s="122"/>
      <c r="B49657" s="122"/>
      <c r="E49657" s="122"/>
    </row>
    <row r="49658" spans="1:5" ht="16.5">
      <c r="A49658" s="122"/>
      <c r="B49658" s="122"/>
      <c r="E49658" s="122"/>
    </row>
    <row r="49659" spans="1:5" ht="16.5">
      <c r="A49659" s="122"/>
      <c r="B49659" s="122"/>
      <c r="E49659" s="122"/>
    </row>
    <row r="49660" spans="1:5" ht="16.5">
      <c r="A49660" s="122"/>
      <c r="B49660" s="122"/>
      <c r="E49660" s="122"/>
    </row>
    <row r="49661" spans="1:5" ht="16.5">
      <c r="A49661" s="122"/>
      <c r="B49661" s="122"/>
      <c r="E49661" s="122"/>
    </row>
    <row r="49662" spans="1:5" ht="16.5">
      <c r="A49662" s="122"/>
      <c r="B49662" s="122"/>
      <c r="E49662" s="122"/>
    </row>
    <row r="49663" spans="1:5" ht="16.5">
      <c r="A49663" s="122"/>
      <c r="B49663" s="122"/>
      <c r="E49663" s="122"/>
    </row>
    <row r="49664" spans="1:5" ht="16.5">
      <c r="A49664" s="122"/>
      <c r="B49664" s="122"/>
      <c r="E49664" s="122"/>
    </row>
    <row r="49665" spans="1:5" ht="16.5">
      <c r="A49665" s="122"/>
      <c r="B49665" s="122"/>
      <c r="E49665" s="122"/>
    </row>
    <row r="49666" spans="1:5" ht="16.5">
      <c r="A49666" s="122"/>
      <c r="B49666" s="122"/>
      <c r="E49666" s="122"/>
    </row>
    <row r="49667" spans="1:5" ht="16.5">
      <c r="A49667" s="122"/>
      <c r="B49667" s="122"/>
      <c r="E49667" s="122"/>
    </row>
    <row r="49668" spans="1:5" ht="16.5">
      <c r="A49668" s="122"/>
      <c r="B49668" s="122"/>
      <c r="E49668" s="122"/>
    </row>
    <row r="49669" spans="1:5" ht="16.5">
      <c r="A49669" s="122"/>
      <c r="B49669" s="122"/>
      <c r="E49669" s="122"/>
    </row>
    <row r="49670" spans="1:5" ht="16.5">
      <c r="A49670" s="122"/>
      <c r="B49670" s="122"/>
      <c r="E49670" s="122"/>
    </row>
    <row r="49671" spans="1:5" ht="16.5">
      <c r="A49671" s="122"/>
      <c r="B49671" s="122"/>
      <c r="E49671" s="122"/>
    </row>
    <row r="49672" spans="1:5" ht="16.5">
      <c r="A49672" s="122"/>
      <c r="B49672" s="122"/>
      <c r="E49672" s="122"/>
    </row>
    <row r="49673" spans="1:5" ht="16.5">
      <c r="A49673" s="122"/>
      <c r="B49673" s="122"/>
      <c r="E49673" s="122"/>
    </row>
    <row r="49674" spans="1:5" ht="16.5">
      <c r="A49674" s="122"/>
      <c r="B49674" s="122"/>
      <c r="E49674" s="122"/>
    </row>
    <row r="49675" spans="1:5" ht="16.5">
      <c r="A49675" s="122"/>
      <c r="B49675" s="122"/>
      <c r="E49675" s="122"/>
    </row>
    <row r="49676" spans="1:5" ht="16.5">
      <c r="A49676" s="122"/>
      <c r="B49676" s="122"/>
      <c r="E49676" s="122"/>
    </row>
    <row r="49677" spans="1:5" ht="16.5">
      <c r="A49677" s="122"/>
      <c r="B49677" s="122"/>
      <c r="E49677" s="122"/>
    </row>
    <row r="49678" spans="1:5" ht="16.5">
      <c r="A49678" s="122"/>
      <c r="B49678" s="122"/>
      <c r="E49678" s="122"/>
    </row>
    <row r="49679" spans="1:5" ht="16.5">
      <c r="A49679" s="122"/>
      <c r="B49679" s="122"/>
      <c r="E49679" s="122"/>
    </row>
    <row r="49680" spans="1:5" ht="16.5">
      <c r="A49680" s="122"/>
      <c r="B49680" s="122"/>
      <c r="E49680" s="122"/>
    </row>
    <row r="49681" spans="1:5" ht="16.5">
      <c r="A49681" s="122"/>
      <c r="B49681" s="122"/>
      <c r="E49681" s="122"/>
    </row>
    <row r="49682" spans="1:5" ht="16.5">
      <c r="A49682" s="122"/>
      <c r="B49682" s="122"/>
      <c r="E49682" s="122"/>
    </row>
    <row r="49683" spans="1:5" ht="16.5">
      <c r="A49683" s="122"/>
      <c r="B49683" s="122"/>
      <c r="E49683" s="122"/>
    </row>
    <row r="49684" spans="1:5" ht="16.5">
      <c r="A49684" s="122"/>
      <c r="B49684" s="122"/>
      <c r="E49684" s="122"/>
    </row>
    <row r="49685" spans="1:5" ht="16.5">
      <c r="A49685" s="122"/>
      <c r="B49685" s="122"/>
      <c r="E49685" s="122"/>
    </row>
    <row r="49686" spans="1:5" ht="16.5">
      <c r="A49686" s="122"/>
      <c r="B49686" s="122"/>
      <c r="E49686" s="122"/>
    </row>
    <row r="49687" spans="1:5" ht="16.5">
      <c r="A49687" s="122"/>
      <c r="B49687" s="122"/>
      <c r="E49687" s="122"/>
    </row>
    <row r="49688" spans="1:5" ht="16.5">
      <c r="A49688" s="122"/>
      <c r="B49688" s="122"/>
      <c r="E49688" s="122"/>
    </row>
    <row r="49689" spans="1:5" ht="16.5">
      <c r="A49689" s="122"/>
      <c r="B49689" s="122"/>
      <c r="E49689" s="122"/>
    </row>
    <row r="49690" spans="1:5" ht="16.5">
      <c r="A49690" s="122"/>
      <c r="B49690" s="122"/>
      <c r="E49690" s="122"/>
    </row>
    <row r="49691" spans="1:5" ht="16.5">
      <c r="A49691" s="122"/>
      <c r="B49691" s="122"/>
      <c r="E49691" s="122"/>
    </row>
    <row r="49692" spans="1:5" ht="16.5">
      <c r="A49692" s="122"/>
      <c r="B49692" s="122"/>
      <c r="E49692" s="122"/>
    </row>
    <row r="49693" spans="1:5" ht="16.5">
      <c r="A49693" s="122"/>
      <c r="B49693" s="122"/>
      <c r="E49693" s="122"/>
    </row>
    <row r="49694" spans="1:5" ht="16.5">
      <c r="A49694" s="122"/>
      <c r="B49694" s="122"/>
      <c r="E49694" s="122"/>
    </row>
    <row r="49695" spans="1:5" ht="16.5">
      <c r="A49695" s="122"/>
      <c r="B49695" s="122"/>
      <c r="E49695" s="122"/>
    </row>
    <row r="49696" spans="1:5" ht="16.5">
      <c r="A49696" s="122"/>
      <c r="B49696" s="122"/>
      <c r="E49696" s="122"/>
    </row>
    <row r="49697" spans="1:5" ht="16.5">
      <c r="A49697" s="122"/>
      <c r="B49697" s="122"/>
      <c r="E49697" s="122"/>
    </row>
    <row r="49698" spans="1:5" ht="16.5">
      <c r="A49698" s="122"/>
      <c r="B49698" s="122"/>
      <c r="E49698" s="122"/>
    </row>
    <row r="49699" spans="1:5" ht="16.5">
      <c r="A49699" s="122"/>
      <c r="B49699" s="122"/>
      <c r="E49699" s="122"/>
    </row>
    <row r="49700" spans="1:5" ht="16.5">
      <c r="A49700" s="122"/>
      <c r="B49700" s="122"/>
      <c r="E49700" s="122"/>
    </row>
    <row r="49701" spans="1:5" ht="16.5">
      <c r="A49701" s="122"/>
      <c r="B49701" s="122"/>
      <c r="E49701" s="122"/>
    </row>
    <row r="49702" spans="1:5" ht="16.5">
      <c r="A49702" s="122"/>
      <c r="B49702" s="122"/>
      <c r="E49702" s="122"/>
    </row>
    <row r="49703" spans="1:5" ht="16.5">
      <c r="A49703" s="122"/>
      <c r="B49703" s="122"/>
      <c r="E49703" s="122"/>
    </row>
    <row r="49704" spans="1:5" ht="16.5">
      <c r="A49704" s="122"/>
      <c r="B49704" s="122"/>
      <c r="E49704" s="122"/>
    </row>
    <row r="49705" spans="1:5" ht="16.5">
      <c r="A49705" s="122"/>
      <c r="B49705" s="122"/>
      <c r="E49705" s="122"/>
    </row>
    <row r="49706" spans="1:5" ht="16.5">
      <c r="A49706" s="122"/>
      <c r="B49706" s="122"/>
      <c r="E49706" s="122"/>
    </row>
    <row r="49707" spans="1:5" ht="16.5">
      <c r="A49707" s="122"/>
      <c r="B49707" s="122"/>
      <c r="E49707" s="122"/>
    </row>
    <row r="49708" spans="1:5" ht="16.5">
      <c r="A49708" s="122"/>
      <c r="B49708" s="122"/>
      <c r="E49708" s="122"/>
    </row>
    <row r="49709" spans="1:5" ht="16.5">
      <c r="A49709" s="122"/>
      <c r="B49709" s="122"/>
      <c r="E49709" s="122"/>
    </row>
    <row r="49710" spans="1:5" ht="16.5">
      <c r="A49710" s="122"/>
      <c r="B49710" s="122"/>
      <c r="E49710" s="122"/>
    </row>
    <row r="49711" spans="1:5" ht="16.5">
      <c r="A49711" s="122"/>
      <c r="B49711" s="122"/>
      <c r="E49711" s="122"/>
    </row>
    <row r="49712" spans="1:5" ht="16.5">
      <c r="A49712" s="122"/>
      <c r="B49712" s="122"/>
      <c r="E49712" s="122"/>
    </row>
    <row r="49713" spans="1:5" ht="16.5">
      <c r="A49713" s="122"/>
      <c r="B49713" s="122"/>
      <c r="E49713" s="122"/>
    </row>
    <row r="49714" spans="1:5" ht="16.5">
      <c r="A49714" s="122"/>
      <c r="B49714" s="122"/>
      <c r="E49714" s="122"/>
    </row>
    <row r="49715" spans="1:5" ht="16.5">
      <c r="A49715" s="122"/>
      <c r="B49715" s="122"/>
      <c r="E49715" s="122"/>
    </row>
    <row r="49716" spans="1:5" ht="16.5">
      <c r="A49716" s="122"/>
      <c r="B49716" s="122"/>
      <c r="E49716" s="122"/>
    </row>
    <row r="49717" spans="1:5" ht="16.5">
      <c r="A49717" s="122"/>
      <c r="B49717" s="122"/>
      <c r="E49717" s="122"/>
    </row>
    <row r="49718" spans="1:5" ht="16.5">
      <c r="A49718" s="122"/>
      <c r="B49718" s="122"/>
      <c r="E49718" s="122"/>
    </row>
    <row r="49719" spans="1:5" ht="16.5">
      <c r="A49719" s="122"/>
      <c r="B49719" s="122"/>
      <c r="E49719" s="122"/>
    </row>
    <row r="49720" spans="1:5" ht="16.5">
      <c r="A49720" s="122"/>
      <c r="B49720" s="122"/>
      <c r="E49720" s="122"/>
    </row>
    <row r="49721" spans="1:5" ht="16.5">
      <c r="A49721" s="122"/>
      <c r="B49721" s="122"/>
      <c r="E49721" s="122"/>
    </row>
  </sheetData>
  <sheetProtection/>
  <mergeCells count="38">
    <mergeCell ref="BI39:BJ39"/>
    <mergeCell ref="BO39:BP39"/>
    <mergeCell ref="Y39:Z39"/>
    <mergeCell ref="AE39:AF39"/>
    <mergeCell ref="AK39:AL39"/>
    <mergeCell ref="AQ39:AR39"/>
    <mergeCell ref="AW39:AX39"/>
    <mergeCell ref="BC39:BD39"/>
    <mergeCell ref="A38:E38"/>
    <mergeCell ref="G38:K38"/>
    <mergeCell ref="M38:Q38"/>
    <mergeCell ref="S38:W38"/>
    <mergeCell ref="M39:N39"/>
    <mergeCell ref="S39:T39"/>
    <mergeCell ref="AK4:AL4"/>
    <mergeCell ref="AQ4:AR4"/>
    <mergeCell ref="AW4:AX4"/>
    <mergeCell ref="BC4:BD4"/>
    <mergeCell ref="BI4:BJ4"/>
    <mergeCell ref="BO4:BP4"/>
    <mergeCell ref="A4:B4"/>
    <mergeCell ref="G4:H4"/>
    <mergeCell ref="M4:N4"/>
    <mergeCell ref="S4:T4"/>
    <mergeCell ref="Y4:Z4"/>
    <mergeCell ref="AE4:AF4"/>
    <mergeCell ref="AK2:AO2"/>
    <mergeCell ref="AQ2:AU2"/>
    <mergeCell ref="AW2:BA2"/>
    <mergeCell ref="BC2:BG2"/>
    <mergeCell ref="BI2:BM2"/>
    <mergeCell ref="BO2:BS2"/>
    <mergeCell ref="A2:E2"/>
    <mergeCell ref="G2:K2"/>
    <mergeCell ref="M2:Q2"/>
    <mergeCell ref="S2:W2"/>
    <mergeCell ref="Y2:AC2"/>
    <mergeCell ref="AE2:AI2"/>
  </mergeCells>
  <printOptions/>
  <pageMargins left="0.35433070866141736" right="0.2362204724409449" top="0.5118110236220472" bottom="0.4330708661417323" header="0.31496062992125984" footer="0.2755905511811024"/>
  <pageSetup horizontalDpi="600" verticalDpi="600" orientation="portrait" paperSize="9" scale="80" r:id="rId3"/>
  <rowBreaks count="1" manualBreakCount="1">
    <brk id="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2006-09-13T11:32:04Z</dcterms:created>
  <dcterms:modified xsi:type="dcterms:W3CDTF">2015-09-10T06:25:25Z</dcterms:modified>
  <cp:category/>
  <cp:version/>
  <cp:contentType/>
  <cp:contentStatus/>
</cp:coreProperties>
</file>